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ndriska.vocaskova\Desktop\"/>
    </mc:Choice>
  </mc:AlternateContent>
  <bookViews>
    <workbookView xWindow="0" yWindow="0" windowWidth="28800" windowHeight="13575" activeTab="1"/>
  </bookViews>
  <sheets>
    <sheet name="Rekapitulace stavby" sheetId="1" r:id="rId1"/>
    <sheet name="0011004 - Budova obecního..." sheetId="2" r:id="rId2"/>
  </sheets>
  <definedNames>
    <definedName name="_xlnm._FilterDatabase" localSheetId="1" hidden="1">'0011004 - Budova obecního...'!$C$120:$K$181</definedName>
    <definedName name="_xlnm.Print_Titles" localSheetId="1">'0011004 - Budova obecního...'!$120:$120</definedName>
    <definedName name="_xlnm.Print_Titles" localSheetId="0">'Rekapitulace stavby'!$92:$92</definedName>
    <definedName name="_xlnm.Print_Area" localSheetId="1">'0011004 - Budova obecního...'!$C$4:$J$76,'0011004 - Budova obecního...'!$C$82:$J$104,'0011004 - Budova obecního...'!$C$110:$K$181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81" i="2"/>
  <c r="BH181" i="2"/>
  <c r="BG181" i="2"/>
  <c r="BF181" i="2"/>
  <c r="T181" i="2"/>
  <c r="T180" i="2"/>
  <c r="R181" i="2"/>
  <c r="R180" i="2" s="1"/>
  <c r="P181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T135" i="2" s="1"/>
  <c r="R136" i="2"/>
  <c r="R135" i="2"/>
  <c r="P136" i="2"/>
  <c r="P135" i="2" s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118" i="2"/>
  <c r="J21" i="2"/>
  <c r="J19" i="2"/>
  <c r="E19" i="2"/>
  <c r="J117" i="2"/>
  <c r="J18" i="2"/>
  <c r="J16" i="2"/>
  <c r="E16" i="2"/>
  <c r="F118" i="2"/>
  <c r="J15" i="2"/>
  <c r="J13" i="2"/>
  <c r="E13" i="2"/>
  <c r="F117" i="2"/>
  <c r="J12" i="2"/>
  <c r="J10" i="2"/>
  <c r="J115" i="2"/>
  <c r="L90" i="1"/>
  <c r="AM90" i="1"/>
  <c r="AM89" i="1"/>
  <c r="L89" i="1"/>
  <c r="AM87" i="1"/>
  <c r="L87" i="1"/>
  <c r="L85" i="1"/>
  <c r="L84" i="1"/>
  <c r="BK181" i="2"/>
  <c r="J181" i="2"/>
  <c r="BK179" i="2"/>
  <c r="J179" i="2"/>
  <c r="BK178" i="2"/>
  <c r="J178" i="2"/>
  <c r="BK177" i="2"/>
  <c r="J177" i="2"/>
  <c r="BK176" i="2"/>
  <c r="J176" i="2"/>
  <c r="BK175" i="2"/>
  <c r="J175" i="2"/>
  <c r="BK174" i="2"/>
  <c r="J174" i="2"/>
  <c r="BK173" i="2"/>
  <c r="J173" i="2"/>
  <c r="BK172" i="2"/>
  <c r="J172" i="2"/>
  <c r="BK171" i="2"/>
  <c r="J171" i="2"/>
  <c r="BK170" i="2"/>
  <c r="J170" i="2"/>
  <c r="BK169" i="2"/>
  <c r="J169" i="2"/>
  <c r="BK167" i="2"/>
  <c r="J167" i="2"/>
  <c r="BK166" i="2"/>
  <c r="J166" i="2"/>
  <c r="BK165" i="2"/>
  <c r="J165" i="2"/>
  <c r="BK164" i="2"/>
  <c r="J164" i="2"/>
  <c r="BK163" i="2"/>
  <c r="J163" i="2"/>
  <c r="BK162" i="2"/>
  <c r="J162" i="2"/>
  <c r="BK161" i="2"/>
  <c r="J161" i="2"/>
  <c r="BK160" i="2"/>
  <c r="J160" i="2"/>
  <c r="BK159" i="2"/>
  <c r="J159" i="2"/>
  <c r="BK158" i="2"/>
  <c r="J158" i="2"/>
  <c r="BK157" i="2"/>
  <c r="J157" i="2"/>
  <c r="BK156" i="2"/>
  <c r="J156" i="2"/>
  <c r="BK155" i="2"/>
  <c r="J155" i="2"/>
  <c r="BK153" i="2"/>
  <c r="J153" i="2"/>
  <c r="BK152" i="2"/>
  <c r="J152" i="2"/>
  <c r="BK151" i="2"/>
  <c r="J151" i="2"/>
  <c r="BK150" i="2"/>
  <c r="J150" i="2"/>
  <c r="BK149" i="2"/>
  <c r="J149" i="2"/>
  <c r="BK148" i="2"/>
  <c r="J148" i="2"/>
  <c r="BK147" i="2"/>
  <c r="J147" i="2"/>
  <c r="BK146" i="2"/>
  <c r="J146" i="2"/>
  <c r="BK145" i="2"/>
  <c r="J145" i="2"/>
  <c r="BK144" i="2"/>
  <c r="J144" i="2"/>
  <c r="BK143" i="2"/>
  <c r="J143" i="2"/>
  <c r="BK142" i="2"/>
  <c r="J142" i="2"/>
  <c r="BK141" i="2"/>
  <c r="J141" i="2"/>
  <c r="BK140" i="2"/>
  <c r="J140" i="2"/>
  <c r="BK139" i="2"/>
  <c r="J139" i="2"/>
  <c r="BK138" i="2"/>
  <c r="J138" i="2"/>
  <c r="BK136" i="2"/>
  <c r="J136" i="2"/>
  <c r="BK133" i="2"/>
  <c r="J133" i="2"/>
  <c r="BK132" i="2"/>
  <c r="J132" i="2"/>
  <c r="BK131" i="2"/>
  <c r="J131" i="2"/>
  <c r="BK130" i="2"/>
  <c r="J130" i="2"/>
  <c r="BK128" i="2"/>
  <c r="J128" i="2"/>
  <c r="BK127" i="2"/>
  <c r="J127" i="2"/>
  <c r="BK126" i="2"/>
  <c r="J126" i="2"/>
  <c r="BK125" i="2"/>
  <c r="J125" i="2"/>
  <c r="BK124" i="2"/>
  <c r="J124" i="2"/>
  <c r="AS94" i="1"/>
  <c r="BK123" i="2" l="1"/>
  <c r="J123" i="2" s="1"/>
  <c r="J96" i="2" s="1"/>
  <c r="P123" i="2"/>
  <c r="R123" i="2"/>
  <c r="T123" i="2"/>
  <c r="BK129" i="2"/>
  <c r="J129" i="2"/>
  <c r="J97" i="2" s="1"/>
  <c r="P129" i="2"/>
  <c r="R129" i="2"/>
  <c r="T129" i="2"/>
  <c r="BK137" i="2"/>
  <c r="J137" i="2" s="1"/>
  <c r="J100" i="2" s="1"/>
  <c r="P137" i="2"/>
  <c r="P134" i="2" s="1"/>
  <c r="R137" i="2"/>
  <c r="T137" i="2"/>
  <c r="T134" i="2" s="1"/>
  <c r="BK154" i="2"/>
  <c r="J154" i="2"/>
  <c r="J101" i="2"/>
  <c r="P154" i="2"/>
  <c r="R154" i="2"/>
  <c r="T154" i="2"/>
  <c r="BK168" i="2"/>
  <c r="J168" i="2" s="1"/>
  <c r="J102" i="2" s="1"/>
  <c r="P168" i="2"/>
  <c r="R168" i="2"/>
  <c r="R134" i="2" s="1"/>
  <c r="T168" i="2"/>
  <c r="J87" i="2"/>
  <c r="F89" i="2"/>
  <c r="J89" i="2"/>
  <c r="F90" i="2"/>
  <c r="J90" i="2"/>
  <c r="BE124" i="2"/>
  <c r="BE125" i="2"/>
  <c r="BE126" i="2"/>
  <c r="BE127" i="2"/>
  <c r="BE128" i="2"/>
  <c r="BE130" i="2"/>
  <c r="BE131" i="2"/>
  <c r="BE132" i="2"/>
  <c r="BE133" i="2"/>
  <c r="BE136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5" i="2"/>
  <c r="BE156" i="2"/>
  <c r="BE157" i="2"/>
  <c r="BE158" i="2"/>
  <c r="BE159" i="2"/>
  <c r="BE160" i="2"/>
  <c r="BE161" i="2"/>
  <c r="BE162" i="2"/>
  <c r="BE163" i="2"/>
  <c r="BE164" i="2"/>
  <c r="BE165" i="2"/>
  <c r="BE166" i="2"/>
  <c r="BE167" i="2"/>
  <c r="BE169" i="2"/>
  <c r="BE170" i="2"/>
  <c r="BE171" i="2"/>
  <c r="BE172" i="2"/>
  <c r="BE173" i="2"/>
  <c r="BE174" i="2"/>
  <c r="BE175" i="2"/>
  <c r="BE176" i="2"/>
  <c r="BE177" i="2"/>
  <c r="BE178" i="2"/>
  <c r="BE179" i="2"/>
  <c r="BE181" i="2"/>
  <c r="BK135" i="2"/>
  <c r="J135" i="2"/>
  <c r="J99" i="2"/>
  <c r="BK180" i="2"/>
  <c r="J180" i="2" s="1"/>
  <c r="J103" i="2" s="1"/>
  <c r="F32" i="2"/>
  <c r="BA95" i="1" s="1"/>
  <c r="BA94" i="1" s="1"/>
  <c r="W30" i="1" s="1"/>
  <c r="F35" i="2"/>
  <c r="BD95" i="1" s="1"/>
  <c r="BD94" i="1" s="1"/>
  <c r="W33" i="1" s="1"/>
  <c r="J32" i="2"/>
  <c r="AW95" i="1" s="1"/>
  <c r="F33" i="2"/>
  <c r="BB95" i="1"/>
  <c r="BB94" i="1"/>
  <c r="W31" i="1" s="1"/>
  <c r="F34" i="2"/>
  <c r="BC95" i="1"/>
  <c r="BC94" i="1"/>
  <c r="W32" i="1" s="1"/>
  <c r="T122" i="2" l="1"/>
  <c r="T121" i="2"/>
  <c r="P122" i="2"/>
  <c r="P121" i="2"/>
  <c r="AU95" i="1" s="1"/>
  <c r="AU94" i="1" s="1"/>
  <c r="R122" i="2"/>
  <c r="R121" i="2"/>
  <c r="BK122" i="2"/>
  <c r="J122" i="2" s="1"/>
  <c r="J95" i="2" s="1"/>
  <c r="BK134" i="2"/>
  <c r="J134" i="2"/>
  <c r="J98" i="2" s="1"/>
  <c r="AW94" i="1"/>
  <c r="AK30" i="1"/>
  <c r="AX94" i="1"/>
  <c r="J31" i="2"/>
  <c r="AV95" i="1" s="1"/>
  <c r="AT95" i="1" s="1"/>
  <c r="AY94" i="1"/>
  <c r="F31" i="2"/>
  <c r="AZ95" i="1"/>
  <c r="AZ94" i="1"/>
  <c r="W29" i="1" s="1"/>
  <c r="BK121" i="2" l="1"/>
  <c r="J121" i="2"/>
  <c r="J94" i="2"/>
  <c r="AV94" i="1"/>
  <c r="AK29" i="1" s="1"/>
  <c r="AT94" i="1" l="1"/>
  <c r="J28" i="2"/>
  <c r="AG95" i="1"/>
  <c r="AG94" i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<sst xmlns="http://schemas.openxmlformats.org/spreadsheetml/2006/main" count="1019" uniqueCount="337">
  <si>
    <t>Export Komplet</t>
  </si>
  <si>
    <t/>
  </si>
  <si>
    <t>2.0</t>
  </si>
  <si>
    <t>ZAMOK</t>
  </si>
  <si>
    <t>False</t>
  </si>
  <si>
    <t>{ffb5abab-925d-4650-b9c6-e96055ee2a50}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</si>
  <si>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</si>
  <si>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</si>
  <si>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</si>
  <si>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</si>
  <si>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</si>
  <si>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</si>
  <si>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</si>
  <si>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</si>
  <si>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0011004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</si>
  <si>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</si>
  <si>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</si>
  <si>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Budova obecního úřadu Těchlovice - Rekonstrukce střechy</t>
  </si>
  <si>
    <t>KSO:</t>
  </si>
  <si>
    <t>CC-CZ:</t>
  </si>
  <si>
    <t>Místo:</t>
  </si>
  <si>
    <t xml:space="preserve"> </t>
  </si>
  <si>
    <t>Datum:</t>
  </si>
  <si>
    <t>11. 12. 2019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</si>
  <si>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</si>
  <si>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</si>
  <si>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</si>
  <si>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</si>
  <si>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</si>
  <si>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</si>
  <si>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</si>
  <si>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</si>
  <si>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</si>
  <si>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</si>
  <si>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</si>
  <si>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</si>
  <si>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</si>
  <si>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</si>
  <si>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</si>
  <si>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</si>
  <si>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</si>
  <si>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</si>
  <si>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</si>
  <si>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</si>
  <si>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</si>
  <si>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</si>
  <si>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</si>
  <si>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</si>
  <si>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</si>
  <si>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</si>
  <si>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</si>
  <si>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</si>
  <si>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</si>
  <si>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</si>
  <si>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</si>
  <si>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</si>
  <si>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</si>
  <si>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</si>
  <si>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</si>
  <si>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</si>
  <si>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</si>
  <si>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</si>
  <si>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</si>
  <si>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</si>
  <si>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</si>
  <si>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</si>
  <si>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</si>
  <si>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</si>
  <si>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</si>
  <si>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</si>
  <si>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</si>
  <si>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</si>
  <si>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</si>
  <si>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</si>
  <si>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</si>
  <si>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</si>
  <si>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</si>
  <si>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</si>
  <si>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</si>
  <si>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</si>
  <si>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</si>
  <si>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</si>
  <si>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</si>
  <si>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</si>
  <si>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</si>
  <si>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</si>
  <si>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</si>
  <si>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</si>
  <si>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</si>
  <si>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</si>
  <si>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</si>
  <si>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</si>
  <si>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</si>
  <si>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</si>
  <si>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</si>
  <si>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</si>
  <si>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</si>
  <si>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</si>
  <si>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</si>
  <si>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</si>
  <si>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</si>
  <si>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</si>
  <si>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</si>
  <si>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</si>
  <si>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</si>
  <si>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</si>
  <si>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</si>
  <si>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</si>
  <si>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</si>
  <si>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</si>
  <si>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</si>
  <si>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</si>
  <si>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</si>
  <si>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</si>
  <si>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61</t>
  </si>
  <si>
    <t>K</t>
  </si>
  <si>
    <t>941211112</t>
  </si>
  <si>
    <t>Montáž lešení řadového rámového lehkého zatížení do 200 kg/m2 š do 0,9 m v do 25 m</t>
  </si>
  <si>
    <t>m2</t>
  </si>
  <si>
    <t>4</t>
  </si>
  <si>
    <t>1119652096</t>
  </si>
  <si>
    <t>62</t>
  </si>
  <si>
    <t>941211211</t>
  </si>
  <si>
    <t>Příplatek k lešení řadovému rámovému lehkému š 0,9 m v do 25 m za první a ZKD den použití</t>
  </si>
  <si>
    <t>-1887210134</t>
  </si>
  <si>
    <t>65</t>
  </si>
  <si>
    <t>941211812</t>
  </si>
  <si>
    <t>Demontáž lešení řadového rámového lehkého zatížení do 200 kg/m2 š do 0,9 m v do 25 m</t>
  </si>
  <si>
    <t>1008489173</t>
  </si>
  <si>
    <t>63</t>
  </si>
  <si>
    <t>944511111</t>
  </si>
  <si>
    <t>Montáž ochranné sítě z textilie z umělých vláken</t>
  </si>
  <si>
    <t>-1627930063</t>
  </si>
  <si>
    <t>64</t>
  </si>
  <si>
    <t>944511211</t>
  </si>
  <si>
    <t>Příplatek k ochranné síti za první a ZKD den použití</t>
  </si>
  <si>
    <t>-403119560</t>
  </si>
  <si>
    <t>997</t>
  </si>
  <si>
    <t>Přesun sutě</t>
  </si>
  <si>
    <t>997013501</t>
  </si>
  <si>
    <t>Odvoz suti a vybouraných hmot na skládku nebo meziskládku do 1 km se složením</t>
  </si>
  <si>
    <t>t</t>
  </si>
  <si>
    <t>-1335305946</t>
  </si>
  <si>
    <t>997013509</t>
  </si>
  <si>
    <t>Příplatek k odvozu suti a vybouraných hmot na skládku ZKD 1 km přes 1 km</t>
  </si>
  <si>
    <t>1151457123</t>
  </si>
  <si>
    <t>3</t>
  </si>
  <si>
    <t>997013811</t>
  </si>
  <si>
    <t>Poplatek za uložení na skládce (skládkovné) stavebního odpadu dřevěného kód odpadu 170 201</t>
  </si>
  <si>
    <t>-225427475</t>
  </si>
  <si>
    <t>997013821</t>
  </si>
  <si>
    <t>Poplatek za uložení na skládce (skládkovné) stavebního odpadu s obsahem azbestu kód odpadu 170 605</t>
  </si>
  <si>
    <t>1583277000</t>
  </si>
  <si>
    <t>PSV</t>
  </si>
  <si>
    <t>Práce a dodávky PSV</t>
  </si>
  <si>
    <t>741</t>
  </si>
  <si>
    <t>Elektroinstalace - silnoproud</t>
  </si>
  <si>
    <t>43</t>
  </si>
  <si>
    <t>7414201.11</t>
  </si>
  <si>
    <t>Montáž  hromosvodu svodového D přes 10mm s podpěrami bytové domy</t>
  </si>
  <si>
    <t>kpl</t>
  </si>
  <si>
    <t>16</t>
  </si>
  <si>
    <t>843488528</t>
  </si>
  <si>
    <t>762</t>
  </si>
  <si>
    <t>Konstrukce tesařské</t>
  </si>
  <si>
    <t>5</t>
  </si>
  <si>
    <t>762331812</t>
  </si>
  <si>
    <t>Demontáž vázaných kcí krovů z hranolů průřezové plochy do 224 cm2</t>
  </si>
  <si>
    <t>m</t>
  </si>
  <si>
    <t>-352806888</t>
  </si>
  <si>
    <t>6</t>
  </si>
  <si>
    <t>762331813</t>
  </si>
  <si>
    <t>Demontáž vázaných kcí krovů z hranolů průřezové plochy do 288 cm2</t>
  </si>
  <si>
    <t>-229427828</t>
  </si>
  <si>
    <t>7</t>
  </si>
  <si>
    <t>762331814</t>
  </si>
  <si>
    <t>Demontáž vázaných kcí krovů z hranolů průřezové plochy do 450 cm2</t>
  </si>
  <si>
    <t>-1668291694</t>
  </si>
  <si>
    <t>8</t>
  </si>
  <si>
    <t>762332132</t>
  </si>
  <si>
    <t>Montáž vázaných kcí krovů pravidelných z hraněného řeziva průřezové plochy do 224 cm2</t>
  </si>
  <si>
    <t>-1210093119</t>
  </si>
  <si>
    <t>M</t>
  </si>
  <si>
    <t>60512130</t>
  </si>
  <si>
    <t>hranol stavební řezivo průřezu do 224cm2 do dl 6m</t>
  </si>
  <si>
    <t>m3</t>
  </si>
  <si>
    <t>32</t>
  </si>
  <si>
    <t>-1034623426</t>
  </si>
  <si>
    <t>10</t>
  </si>
  <si>
    <t>762332133</t>
  </si>
  <si>
    <t>Montáž vázaných kcí krovů pravidelných z hraněného řeziva průřezové plochy do 288 cm2</t>
  </si>
  <si>
    <t>1516827004</t>
  </si>
  <si>
    <t>11</t>
  </si>
  <si>
    <t>60512135</t>
  </si>
  <si>
    <t>hranol stavební řezivo průřezu do 288cm2 do dl 6m</t>
  </si>
  <si>
    <t>361196809</t>
  </si>
  <si>
    <t>12</t>
  </si>
  <si>
    <t>762332134</t>
  </si>
  <si>
    <t>Montáž vázaných kcí krovů pravidelných z hraněného řeziva průřezové plochy do 450 cm2</t>
  </si>
  <si>
    <t>-1631272823</t>
  </si>
  <si>
    <t>13</t>
  </si>
  <si>
    <t>60512140</t>
  </si>
  <si>
    <t>hranol stavební řezivo průřezu do 450cm2 do dl 6m</t>
  </si>
  <si>
    <t>26908183</t>
  </si>
  <si>
    <t>14</t>
  </si>
  <si>
    <t>762341016</t>
  </si>
  <si>
    <t>Bednění střech rovných z desek OSB tl 22 mm na sraz šroubovaných na krokve</t>
  </si>
  <si>
    <t>-1160851306</t>
  </si>
  <si>
    <t>762342214</t>
  </si>
  <si>
    <t>Montáž laťování na střechách jednoduchých sklonu do 60° osové vzdálenosti do 360 mm</t>
  </si>
  <si>
    <t>-1169358385</t>
  </si>
  <si>
    <t>18</t>
  </si>
  <si>
    <t>60514101</t>
  </si>
  <si>
    <t>řezivo jehličnaté lať jakost I 10-25cm2</t>
  </si>
  <si>
    <t>447684908</t>
  </si>
  <si>
    <t>762523104</t>
  </si>
  <si>
    <t>Položení podlahy z hoblovaných prken na sraz</t>
  </si>
  <si>
    <t>674352547</t>
  </si>
  <si>
    <t>17</t>
  </si>
  <si>
    <t>60515121</t>
  </si>
  <si>
    <t>řezivo jehličnaté boční prkno jakost I.-II. 4-6cm</t>
  </si>
  <si>
    <t>439850875</t>
  </si>
  <si>
    <t>19</t>
  </si>
  <si>
    <t>762795000</t>
  </si>
  <si>
    <t>Spojovací prostředky pro montáž prostorových vázaných kcí</t>
  </si>
  <si>
    <t>1528385983</t>
  </si>
  <si>
    <t>20</t>
  </si>
  <si>
    <t>998762102</t>
  </si>
  <si>
    <t>Přesun hmot tonážní pro kce tesařské v objektech v do 12 m</t>
  </si>
  <si>
    <t>428782442</t>
  </si>
  <si>
    <t>764</t>
  </si>
  <si>
    <t>Konstrukce klempířské</t>
  </si>
  <si>
    <t>44</t>
  </si>
  <si>
    <t>764111653.STJ</t>
  </si>
  <si>
    <t>Krytina střechy rovné z taškových tabulí sklonu do 60°</t>
  </si>
  <si>
    <t>-690458454</t>
  </si>
  <si>
    <t>45</t>
  </si>
  <si>
    <t>764211605.STJ</t>
  </si>
  <si>
    <t>Oplechování větraného hřebene z oblých hřebenáčů  s větracím pásem VPH rš 400 mm</t>
  </si>
  <si>
    <t>907877847</t>
  </si>
  <si>
    <t>46</t>
  </si>
  <si>
    <t>764212607.STJ</t>
  </si>
  <si>
    <t>Oplechování úžlabí  rš 670 mm</t>
  </si>
  <si>
    <t>246275532</t>
  </si>
  <si>
    <t>49</t>
  </si>
  <si>
    <t>764212634.STJ</t>
  </si>
  <si>
    <t>Oplechování štítu závětrnou lištou  rš 330 mm</t>
  </si>
  <si>
    <t>-237107589</t>
  </si>
  <si>
    <t>48</t>
  </si>
  <si>
    <t>764212664.STJ</t>
  </si>
  <si>
    <t>Oplechování rovné okapové hrany plechem  rš 330 mm</t>
  </si>
  <si>
    <t>-1714583810</t>
  </si>
  <si>
    <t>47</t>
  </si>
  <si>
    <t>764212665.STJ</t>
  </si>
  <si>
    <t>Oplechování rovné okapové hrany plechem  rš 400 mm</t>
  </si>
  <si>
    <t>-1962134307</t>
  </si>
  <si>
    <t>51</t>
  </si>
  <si>
    <t>764213652</t>
  </si>
  <si>
    <t>Střešní výlez pro krytinu skládanou nebo plechovou z Pz s povrchovou úpravou</t>
  </si>
  <si>
    <t>kus</t>
  </si>
  <si>
    <t>806058043</t>
  </si>
  <si>
    <t>54</t>
  </si>
  <si>
    <t>764312917.STJ</t>
  </si>
  <si>
    <t>Lemování komínu  střech s krytinou skládanou rš 670 mm</t>
  </si>
  <si>
    <t>1787294316</t>
  </si>
  <si>
    <t>55</t>
  </si>
  <si>
    <t>764511602.STJ</t>
  </si>
  <si>
    <t>Žlab podokapní půlkruhový  150 mm</t>
  </si>
  <si>
    <t>-1015601343</t>
  </si>
  <si>
    <t>56</t>
  </si>
  <si>
    <t>764511621.STJ</t>
  </si>
  <si>
    <t>Roh nebo kout půlkruhového podokapního žlabu úhel 90° 125 mm</t>
  </si>
  <si>
    <t>429513395</t>
  </si>
  <si>
    <t>57</t>
  </si>
  <si>
    <t>764511642.STJ</t>
  </si>
  <si>
    <t>Kotlík oválný (trychtýřový) pro podokapní žlaby K 150/100 mm</t>
  </si>
  <si>
    <t>-1993693043</t>
  </si>
  <si>
    <t>58</t>
  </si>
  <si>
    <t>764518622.STJ</t>
  </si>
  <si>
    <t>Svody kruhové včetně objímek, kolen, odskoků průměru 100 mm</t>
  </si>
  <si>
    <t>-1468167552</t>
  </si>
  <si>
    <t>60</t>
  </si>
  <si>
    <t>998764202</t>
  </si>
  <si>
    <t>Přesun hmot procentní pro konstrukce klempířské v objektech v do 12 m</t>
  </si>
  <si>
    <t>%</t>
  </si>
  <si>
    <t>1215263514</t>
  </si>
  <si>
    <t>765</t>
  </si>
  <si>
    <t>Krytina skládaná</t>
  </si>
  <si>
    <t>52</t>
  </si>
  <si>
    <t>765115402.1</t>
  </si>
  <si>
    <t>Montáž a dodávka držáku (mříže sněholamu, kulatiny) pro plechovou krytinu</t>
  </si>
  <si>
    <t>491498795</t>
  </si>
  <si>
    <t>53</t>
  </si>
  <si>
    <t>765115403.1</t>
  </si>
  <si>
    <t>Montáž a dodávka tyče sněholamu pro plechovou krytinu</t>
  </si>
  <si>
    <t>-1347304332</t>
  </si>
  <si>
    <t>29</t>
  </si>
  <si>
    <t>765131801</t>
  </si>
  <si>
    <t>Demontáž vláknocementové skládané krytiny sklonu do 30° do suti</t>
  </si>
  <si>
    <t>1526184975</t>
  </si>
  <si>
    <t>765135023.1</t>
  </si>
  <si>
    <t>Montáž stoupací plošiny skládané plechové krytiny délky přes 1,0m</t>
  </si>
  <si>
    <t>-1211754534</t>
  </si>
  <si>
    <t>33</t>
  </si>
  <si>
    <t>59244027</t>
  </si>
  <si>
    <t>plošina stoupací kovová šíře 88x25cm</t>
  </si>
  <si>
    <t>-755400878</t>
  </si>
  <si>
    <t>34</t>
  </si>
  <si>
    <t>765135041</t>
  </si>
  <si>
    <t>Montáž protisněhového háku skládané plechové krytiny</t>
  </si>
  <si>
    <t>-1786364947</t>
  </si>
  <si>
    <t>35</t>
  </si>
  <si>
    <t>59161158</t>
  </si>
  <si>
    <t>hák protisněhový 400 mm barevný,pro vláknocementové krytiny</t>
  </si>
  <si>
    <t>743708467</t>
  </si>
  <si>
    <t>38</t>
  </si>
  <si>
    <t>765191001</t>
  </si>
  <si>
    <t>Montáž pojistné hydroizolační fólie kladené ve sklonu do 20° lepením nebo přibitím na bednění nebo izolaci</t>
  </si>
  <si>
    <t>-1962231774</t>
  </si>
  <si>
    <t>39</t>
  </si>
  <si>
    <t>28329295.JTA</t>
  </si>
  <si>
    <t>membrána podstřešní  150 g/m2 s aplikovanou spojovací páskou</t>
  </si>
  <si>
    <t>871903432</t>
  </si>
  <si>
    <t>50</t>
  </si>
  <si>
    <t>765191091</t>
  </si>
  <si>
    <t>Příplatek k cenám montáž pojistné hydroizolační nebo parotěsné fólie za sklon přes 30°</t>
  </si>
  <si>
    <t>-1662602486</t>
  </si>
  <si>
    <t>59</t>
  </si>
  <si>
    <t>998765202</t>
  </si>
  <si>
    <t>Přesun hmot procentní pro krytiny skládané v objektech v do 12 m</t>
  </si>
  <si>
    <t>1070259318</t>
  </si>
  <si>
    <t>783</t>
  </si>
  <si>
    <t>Dokončovací práce - nátěry</t>
  </si>
  <si>
    <t>66</t>
  </si>
  <si>
    <t>783213011</t>
  </si>
  <si>
    <t>Napouštěcí jednonásobný syntetický biocidní nátěr tesařských prvků nezabudovaných do konstrukce</t>
  </si>
  <si>
    <t>-1399446458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</si>
</sst>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0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19"/>
      <c r="AQ5" s="19"/>
      <c r="AR5" s="17"/>
      <c r="BE5" s="22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19"/>
      <c r="AQ6" s="19"/>
      <c r="AR6" s="17"/>
      <c r="BE6" s="22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2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2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2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2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2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2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28"/>
      <c r="BS13" s="14" t="s">
        <v>6</v>
      </c>
    </row>
    <row r="14" spans="1:74" ht="12.75">
      <c r="B14" s="18"/>
      <c r="C14" s="19"/>
      <c r="D14" s="19"/>
      <c r="E14" s="233" t="s">
        <v>28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2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2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2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28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28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2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28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28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28"/>
    </row>
    <row r="23" spans="1:71" s="1" customFormat="1" ht="16.5" customHeight="1">
      <c r="B23" s="18"/>
      <c r="C23" s="19"/>
      <c r="D23" s="19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O23" s="19"/>
      <c r="AP23" s="19"/>
      <c r="AQ23" s="19"/>
      <c r="AR23" s="17"/>
      <c r="BE23" s="22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2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28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6">
        <f>ROUND(AG94,2)</f>
        <v>0</v>
      </c>
      <c r="AL26" s="237"/>
      <c r="AM26" s="237"/>
      <c r="AN26" s="237"/>
      <c r="AO26" s="237"/>
      <c r="AP26" s="33"/>
      <c r="AQ26" s="33"/>
      <c r="AR26" s="36"/>
      <c r="BE26" s="22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2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8" t="s">
        <v>34</v>
      </c>
      <c r="M28" s="238"/>
      <c r="N28" s="238"/>
      <c r="O28" s="238"/>
      <c r="P28" s="238"/>
      <c r="Q28" s="33"/>
      <c r="R28" s="33"/>
      <c r="S28" s="33"/>
      <c r="T28" s="33"/>
      <c r="U28" s="33"/>
      <c r="V28" s="33"/>
      <c r="W28" s="238" t="s">
        <v>35</v>
      </c>
      <c r="X28" s="238"/>
      <c r="Y28" s="238"/>
      <c r="Z28" s="238"/>
      <c r="AA28" s="238"/>
      <c r="AB28" s="238"/>
      <c r="AC28" s="238"/>
      <c r="AD28" s="238"/>
      <c r="AE28" s="238"/>
      <c r="AF28" s="33"/>
      <c r="AG28" s="33"/>
      <c r="AH28" s="33"/>
      <c r="AI28" s="33"/>
      <c r="AJ28" s="33"/>
      <c r="AK28" s="238" t="s">
        <v>36</v>
      </c>
      <c r="AL28" s="238"/>
      <c r="AM28" s="238"/>
      <c r="AN28" s="238"/>
      <c r="AO28" s="238"/>
      <c r="AP28" s="33"/>
      <c r="AQ28" s="33"/>
      <c r="AR28" s="36"/>
      <c r="BE28" s="228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41">
        <v>0.21</v>
      </c>
      <c r="M29" s="240"/>
      <c r="N29" s="240"/>
      <c r="O29" s="240"/>
      <c r="P29" s="240"/>
      <c r="Q29" s="38"/>
      <c r="R29" s="38"/>
      <c r="S29" s="38"/>
      <c r="T29" s="38"/>
      <c r="U29" s="38"/>
      <c r="V29" s="38"/>
      <c r="W29" s="239">
        <f>ROUND(AZ94, 2)</f>
        <v>0</v>
      </c>
      <c r="X29" s="240"/>
      <c r="Y29" s="240"/>
      <c r="Z29" s="240"/>
      <c r="AA29" s="240"/>
      <c r="AB29" s="240"/>
      <c r="AC29" s="240"/>
      <c r="AD29" s="240"/>
      <c r="AE29" s="240"/>
      <c r="AF29" s="38"/>
      <c r="AG29" s="38"/>
      <c r="AH29" s="38"/>
      <c r="AI29" s="38"/>
      <c r="AJ29" s="38"/>
      <c r="AK29" s="239">
        <f>ROUND(AV94, 2)</f>
        <v>0</v>
      </c>
      <c r="AL29" s="240"/>
      <c r="AM29" s="240"/>
      <c r="AN29" s="240"/>
      <c r="AO29" s="240"/>
      <c r="AP29" s="38"/>
      <c r="AQ29" s="38"/>
      <c r="AR29" s="39"/>
      <c r="BE29" s="229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41">
        <v>0.15</v>
      </c>
      <c r="M30" s="240"/>
      <c r="N30" s="240"/>
      <c r="O30" s="240"/>
      <c r="P30" s="240"/>
      <c r="Q30" s="38"/>
      <c r="R30" s="38"/>
      <c r="S30" s="38"/>
      <c r="T30" s="38"/>
      <c r="U30" s="38"/>
      <c r="V30" s="38"/>
      <c r="W30" s="239">
        <f>ROUND(BA94, 2)</f>
        <v>0</v>
      </c>
      <c r="X30" s="240"/>
      <c r="Y30" s="240"/>
      <c r="Z30" s="240"/>
      <c r="AA30" s="240"/>
      <c r="AB30" s="240"/>
      <c r="AC30" s="240"/>
      <c r="AD30" s="240"/>
      <c r="AE30" s="240"/>
      <c r="AF30" s="38"/>
      <c r="AG30" s="38"/>
      <c r="AH30" s="38"/>
      <c r="AI30" s="38"/>
      <c r="AJ30" s="38"/>
      <c r="AK30" s="239">
        <f>ROUND(AW94, 2)</f>
        <v>0</v>
      </c>
      <c r="AL30" s="240"/>
      <c r="AM30" s="240"/>
      <c r="AN30" s="240"/>
      <c r="AO30" s="240"/>
      <c r="AP30" s="38"/>
      <c r="AQ30" s="38"/>
      <c r="AR30" s="39"/>
      <c r="BE30" s="229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41">
        <v>0.21</v>
      </c>
      <c r="M31" s="240"/>
      <c r="N31" s="240"/>
      <c r="O31" s="240"/>
      <c r="P31" s="240"/>
      <c r="Q31" s="38"/>
      <c r="R31" s="38"/>
      <c r="S31" s="38"/>
      <c r="T31" s="38"/>
      <c r="U31" s="38"/>
      <c r="V31" s="38"/>
      <c r="W31" s="239">
        <f>ROUND(BB94, 2)</f>
        <v>0</v>
      </c>
      <c r="X31" s="240"/>
      <c r="Y31" s="240"/>
      <c r="Z31" s="240"/>
      <c r="AA31" s="240"/>
      <c r="AB31" s="240"/>
      <c r="AC31" s="240"/>
      <c r="AD31" s="240"/>
      <c r="AE31" s="240"/>
      <c r="AF31" s="38"/>
      <c r="AG31" s="38"/>
      <c r="AH31" s="38"/>
      <c r="AI31" s="38"/>
      <c r="AJ31" s="38"/>
      <c r="AK31" s="239">
        <v>0</v>
      </c>
      <c r="AL31" s="240"/>
      <c r="AM31" s="240"/>
      <c r="AN31" s="240"/>
      <c r="AO31" s="240"/>
      <c r="AP31" s="38"/>
      <c r="AQ31" s="38"/>
      <c r="AR31" s="39"/>
      <c r="BE31" s="229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41">
        <v>0.15</v>
      </c>
      <c r="M32" s="240"/>
      <c r="N32" s="240"/>
      <c r="O32" s="240"/>
      <c r="P32" s="240"/>
      <c r="Q32" s="38"/>
      <c r="R32" s="38"/>
      <c r="S32" s="38"/>
      <c r="T32" s="38"/>
      <c r="U32" s="38"/>
      <c r="V32" s="38"/>
      <c r="W32" s="239">
        <f>ROUND(BC94, 2)</f>
        <v>0</v>
      </c>
      <c r="X32" s="240"/>
      <c r="Y32" s="240"/>
      <c r="Z32" s="240"/>
      <c r="AA32" s="240"/>
      <c r="AB32" s="240"/>
      <c r="AC32" s="240"/>
      <c r="AD32" s="240"/>
      <c r="AE32" s="240"/>
      <c r="AF32" s="38"/>
      <c r="AG32" s="38"/>
      <c r="AH32" s="38"/>
      <c r="AI32" s="38"/>
      <c r="AJ32" s="38"/>
      <c r="AK32" s="239">
        <v>0</v>
      </c>
      <c r="AL32" s="240"/>
      <c r="AM32" s="240"/>
      <c r="AN32" s="240"/>
      <c r="AO32" s="240"/>
      <c r="AP32" s="38"/>
      <c r="AQ32" s="38"/>
      <c r="AR32" s="39"/>
      <c r="BE32" s="229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41">
        <v>0</v>
      </c>
      <c r="M33" s="240"/>
      <c r="N33" s="240"/>
      <c r="O33" s="240"/>
      <c r="P33" s="240"/>
      <c r="Q33" s="38"/>
      <c r="R33" s="38"/>
      <c r="S33" s="38"/>
      <c r="T33" s="38"/>
      <c r="U33" s="38"/>
      <c r="V33" s="38"/>
      <c r="W33" s="239">
        <f>ROUND(BD94, 2)</f>
        <v>0</v>
      </c>
      <c r="X33" s="240"/>
      <c r="Y33" s="240"/>
      <c r="Z33" s="240"/>
      <c r="AA33" s="240"/>
      <c r="AB33" s="240"/>
      <c r="AC33" s="240"/>
      <c r="AD33" s="240"/>
      <c r="AE33" s="240"/>
      <c r="AF33" s="38"/>
      <c r="AG33" s="38"/>
      <c r="AH33" s="38"/>
      <c r="AI33" s="38"/>
      <c r="AJ33" s="38"/>
      <c r="AK33" s="239">
        <v>0</v>
      </c>
      <c r="AL33" s="240"/>
      <c r="AM33" s="240"/>
      <c r="AN33" s="240"/>
      <c r="AO33" s="240"/>
      <c r="AP33" s="38"/>
      <c r="AQ33" s="38"/>
      <c r="AR33" s="39"/>
      <c r="BE33" s="22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28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42" t="s">
        <v>45</v>
      </c>
      <c r="Y35" s="243"/>
      <c r="Z35" s="243"/>
      <c r="AA35" s="243"/>
      <c r="AB35" s="243"/>
      <c r="AC35" s="42"/>
      <c r="AD35" s="42"/>
      <c r="AE35" s="42"/>
      <c r="AF35" s="42"/>
      <c r="AG35" s="42"/>
      <c r="AH35" s="42"/>
      <c r="AI35" s="42"/>
      <c r="AJ35" s="42"/>
      <c r="AK35" s="244">
        <f>SUM(AK26:AK33)</f>
        <v>0</v>
      </c>
      <c r="AL35" s="243"/>
      <c r="AM35" s="243"/>
      <c r="AN35" s="243"/>
      <c r="AO35" s="24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0011004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46" t="str">
        <f>K6</f>
        <v>Budova obecního úřadu Těchlovice - Rekonstrukce střechy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48" t="str">
        <f>IF(AN8= "","",AN8)</f>
        <v>11. 12. 2019</v>
      </c>
      <c r="AN87" s="248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9" t="str">
        <f>IF(E17="","",E17)</f>
        <v xml:space="preserve"> </v>
      </c>
      <c r="AN89" s="250"/>
      <c r="AO89" s="250"/>
      <c r="AP89" s="250"/>
      <c r="AQ89" s="33"/>
      <c r="AR89" s="36"/>
      <c r="AS89" s="251" t="s">
        <v>53</v>
      </c>
      <c r="AT89" s="25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9" t="str">
        <f>IF(E20="","",E20)</f>
        <v xml:space="preserve"> </v>
      </c>
      <c r="AN90" s="250"/>
      <c r="AO90" s="250"/>
      <c r="AP90" s="250"/>
      <c r="AQ90" s="33"/>
      <c r="AR90" s="36"/>
      <c r="AS90" s="253"/>
      <c r="AT90" s="25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5"/>
      <c r="AT91" s="25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57" t="s">
        <v>54</v>
      </c>
      <c r="D92" s="258"/>
      <c r="E92" s="258"/>
      <c r="F92" s="258"/>
      <c r="G92" s="258"/>
      <c r="H92" s="70"/>
      <c r="I92" s="259" t="s">
        <v>55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60" t="s">
        <v>56</v>
      </c>
      <c r="AH92" s="258"/>
      <c r="AI92" s="258"/>
      <c r="AJ92" s="258"/>
      <c r="AK92" s="258"/>
      <c r="AL92" s="258"/>
      <c r="AM92" s="258"/>
      <c r="AN92" s="259" t="s">
        <v>57</v>
      </c>
      <c r="AO92" s="258"/>
      <c r="AP92" s="261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5">
        <f>ROUND(AG95,2)</f>
        <v>0</v>
      </c>
      <c r="AH94" s="265"/>
      <c r="AI94" s="265"/>
      <c r="AJ94" s="265"/>
      <c r="AK94" s="265"/>
      <c r="AL94" s="265"/>
      <c r="AM94" s="265"/>
      <c r="AN94" s="266">
        <f>SUM(AG94,AT94)</f>
        <v>0</v>
      </c>
      <c r="AO94" s="266"/>
      <c r="AP94" s="26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72</v>
      </c>
      <c r="BT94" s="88" t="s">
        <v>73</v>
      </c>
      <c r="BV94" s="88" t="s">
        <v>74</v>
      </c>
      <c r="BW94" s="88" t="s">
        <v>5</v>
      </c>
      <c r="BX94" s="88" t="s">
        <v>75</v>
      </c>
      <c r="CL94" s="88" t="s">
        <v>1</v>
      </c>
    </row>
    <row r="95" spans="1:90" s="7" customFormat="1" ht="24.75" customHeight="1">
      <c r="A95" s="89" t="s">
        <v>76</v>
      </c>
      <c r="B95" s="90"/>
      <c r="C95" s="91"/>
      <c r="D95" s="264" t="s">
        <v>14</v>
      </c>
      <c r="E95" s="264"/>
      <c r="F95" s="264"/>
      <c r="G95" s="264"/>
      <c r="H95" s="264"/>
      <c r="I95" s="92"/>
      <c r="J95" s="264" t="s">
        <v>17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2">
        <f>'0011004 - Budova obecního...'!J28</f>
        <v>0</v>
      </c>
      <c r="AH95" s="263"/>
      <c r="AI95" s="263"/>
      <c r="AJ95" s="263"/>
      <c r="AK95" s="263"/>
      <c r="AL95" s="263"/>
      <c r="AM95" s="263"/>
      <c r="AN95" s="262">
        <f>SUM(AG95,AT95)</f>
        <v>0</v>
      </c>
      <c r="AO95" s="263"/>
      <c r="AP95" s="263"/>
      <c r="AQ95" s="93" t="s">
        <v>77</v>
      </c>
      <c r="AR95" s="94"/>
      <c r="AS95" s="95">
        <v>0</v>
      </c>
      <c r="AT95" s="96">
        <f>ROUND(SUM(AV95:AW95),2)</f>
        <v>0</v>
      </c>
      <c r="AU95" s="97">
        <f>'0011004 - Budova obecního...'!P121</f>
        <v>0</v>
      </c>
      <c r="AV95" s="96">
        <f>'0011004 - Budova obecního...'!J31</f>
        <v>0</v>
      </c>
      <c r="AW95" s="96">
        <f>'0011004 - Budova obecního...'!J32</f>
        <v>0</v>
      </c>
      <c r="AX95" s="96">
        <f>'0011004 - Budova obecního...'!J33</f>
        <v>0</v>
      </c>
      <c r="AY95" s="96">
        <f>'0011004 - Budova obecního...'!J34</f>
        <v>0</v>
      </c>
      <c r="AZ95" s="96">
        <f>'0011004 - Budova obecního...'!F31</f>
        <v>0</v>
      </c>
      <c r="BA95" s="96">
        <f>'0011004 - Budova obecního...'!F32</f>
        <v>0</v>
      </c>
      <c r="BB95" s="96">
        <f>'0011004 - Budova obecního...'!F33</f>
        <v>0</v>
      </c>
      <c r="BC95" s="96">
        <f>'0011004 - Budova obecního...'!F34</f>
        <v>0</v>
      </c>
      <c r="BD95" s="98">
        <f>'0011004 - Budova obecního...'!F35</f>
        <v>0</v>
      </c>
      <c r="BT95" s="99" t="s">
        <v>78</v>
      </c>
      <c r="BU95" s="99" t="s">
        <v>79</v>
      </c>
      <c r="BV95" s="99" t="s">
        <v>74</v>
      </c>
      <c r="BW95" s="99" t="s">
        <v>5</v>
      </c>
      <c r="BX95" s="99" t="s">
        <v>75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j1KdO2c43RkagxkDiHfprikcEKtB+6Km60casdln8h2/FOWG3Q+PnhfY4KWeFWUNfTR53w3wSFhzDSGvr8QjPA==" saltValue="0f9rEkv3Sj91scbIHMFL1+U9zegIWUnkYuPSaphuOQKuKY28G2k/LGVW+4P6eqsQqGFR4YqYGYcO6GPOkV30U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1004 - Budova obecníh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abSelected="1" topLeftCell="A165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AT2" s="14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80</v>
      </c>
    </row>
    <row r="4" spans="1:46" s="1" customFormat="1" ht="24.95" customHeight="1">
      <c r="B4" s="17"/>
      <c r="D4" s="104" t="s">
        <v>81</v>
      </c>
      <c r="I4" s="100"/>
      <c r="L4" s="17"/>
      <c r="M4" s="105" t="s">
        <v>10</v>
      </c>
      <c r="AT4" s="14" t="s">
        <v>4</v>
      </c>
    </row>
    <row r="5" spans="1:46" s="1" customFormat="1" ht="6.95" customHeight="1">
      <c r="B5" s="17"/>
      <c r="I5" s="100"/>
      <c r="L5" s="17"/>
    </row>
    <row r="6" spans="1:46" s="2" customFormat="1" ht="12" customHeight="1">
      <c r="A6" s="31"/>
      <c r="B6" s="36"/>
      <c r="C6" s="31"/>
      <c r="D6" s="106" t="s">
        <v>16</v>
      </c>
      <c r="E6" s="31"/>
      <c r="F6" s="31"/>
      <c r="G6" s="31"/>
      <c r="H6" s="31"/>
      <c r="I6" s="107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68" t="s">
        <v>17</v>
      </c>
      <c r="F7" s="269"/>
      <c r="G7" s="269"/>
      <c r="H7" s="269"/>
      <c r="I7" s="107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107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6" t="s">
        <v>18</v>
      </c>
      <c r="E9" s="31"/>
      <c r="F9" s="108" t="s">
        <v>1</v>
      </c>
      <c r="G9" s="31"/>
      <c r="H9" s="31"/>
      <c r="I9" s="109" t="s">
        <v>19</v>
      </c>
      <c r="J9" s="108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6" t="s">
        <v>20</v>
      </c>
      <c r="E10" s="31"/>
      <c r="F10" s="108" t="s">
        <v>21</v>
      </c>
      <c r="G10" s="31"/>
      <c r="H10" s="31"/>
      <c r="I10" s="109" t="s">
        <v>22</v>
      </c>
      <c r="J10" s="110" t="str">
        <f>'Rekapitulace stavby'!AN8</f>
        <v>11. 12. 2019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107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6" t="s">
        <v>24</v>
      </c>
      <c r="E12" s="31"/>
      <c r="F12" s="31"/>
      <c r="G12" s="31"/>
      <c r="H12" s="31"/>
      <c r="I12" s="109" t="s">
        <v>25</v>
      </c>
      <c r="J12" s="108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8" t="str">
        <f>IF('Rekapitulace stavby'!E11="","",'Rekapitulace stavby'!E11)</f>
        <v xml:space="preserve"> </v>
      </c>
      <c r="F13" s="31"/>
      <c r="G13" s="31"/>
      <c r="H13" s="31"/>
      <c r="I13" s="109" t="s">
        <v>26</v>
      </c>
      <c r="J13" s="108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107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6" t="s">
        <v>27</v>
      </c>
      <c r="E15" s="31"/>
      <c r="F15" s="31"/>
      <c r="G15" s="31"/>
      <c r="H15" s="31"/>
      <c r="I15" s="109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70" t="str">
        <f>'Rekapitulace stavby'!E14</f>
        <v>Vyplň údaj</v>
      </c>
      <c r="F16" s="271"/>
      <c r="G16" s="271"/>
      <c r="H16" s="271"/>
      <c r="I16" s="109" t="s">
        <v>26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107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6" t="s">
        <v>29</v>
      </c>
      <c r="E18" s="31"/>
      <c r="F18" s="31"/>
      <c r="G18" s="31"/>
      <c r="H18" s="31"/>
      <c r="I18" s="109" t="s">
        <v>25</v>
      </c>
      <c r="J18" s="108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8" t="str">
        <f>IF('Rekapitulace stavby'!E17="","",'Rekapitulace stavby'!E17)</f>
        <v xml:space="preserve"> </v>
      </c>
      <c r="F19" s="31"/>
      <c r="G19" s="31"/>
      <c r="H19" s="31"/>
      <c r="I19" s="109" t="s">
        <v>26</v>
      </c>
      <c r="J19" s="108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07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6" t="s">
        <v>31</v>
      </c>
      <c r="E21" s="31"/>
      <c r="F21" s="31"/>
      <c r="G21" s="31"/>
      <c r="H21" s="31"/>
      <c r="I21" s="109" t="s">
        <v>25</v>
      </c>
      <c r="J21" s="108" t="str">
        <f>IF('Rekapitulace stavby'!AN19="","",'Rekapitulace stavby'!AN19)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8" t="str">
        <f>IF('Rekapitulace stavby'!E20="","",'Rekapitulace stavby'!E20)</f>
        <v xml:space="preserve"> </v>
      </c>
      <c r="F22" s="31"/>
      <c r="G22" s="31"/>
      <c r="H22" s="31"/>
      <c r="I22" s="109" t="s">
        <v>26</v>
      </c>
      <c r="J22" s="108" t="str">
        <f>IF('Rekapitulace stavby'!AN20="","",'Rekapitulace stavby'!AN20)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07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6" t="s">
        <v>32</v>
      </c>
      <c r="E24" s="31"/>
      <c r="F24" s="31"/>
      <c r="G24" s="31"/>
      <c r="H24" s="31"/>
      <c r="I24" s="107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11"/>
      <c r="B25" s="112"/>
      <c r="C25" s="111"/>
      <c r="D25" s="111"/>
      <c r="E25" s="272" t="s">
        <v>1</v>
      </c>
      <c r="F25" s="272"/>
      <c r="G25" s="272"/>
      <c r="H25" s="272"/>
      <c r="I25" s="113"/>
      <c r="J25" s="111"/>
      <c r="K25" s="111"/>
      <c r="L25" s="114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07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5"/>
      <c r="E27" s="115"/>
      <c r="F27" s="115"/>
      <c r="G27" s="115"/>
      <c r="H27" s="115"/>
      <c r="I27" s="116"/>
      <c r="J27" s="115"/>
      <c r="K27" s="115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7" t="s">
        <v>33</v>
      </c>
      <c r="E28" s="31"/>
      <c r="F28" s="31"/>
      <c r="G28" s="31"/>
      <c r="H28" s="31"/>
      <c r="I28" s="107"/>
      <c r="J28" s="118">
        <f>ROUND(J121,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9" t="s">
        <v>35</v>
      </c>
      <c r="G30" s="31"/>
      <c r="H30" s="31"/>
      <c r="I30" s="120" t="s">
        <v>34</v>
      </c>
      <c r="J30" s="119" t="s">
        <v>36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1" t="s">
        <v>37</v>
      </c>
      <c r="E31" s="106" t="s">
        <v>38</v>
      </c>
      <c r="F31" s="122">
        <f>ROUND((SUM(BE121:BE181)),  2)</f>
        <v>0</v>
      </c>
      <c r="G31" s="31"/>
      <c r="H31" s="31"/>
      <c r="I31" s="123">
        <v>0.21</v>
      </c>
      <c r="J31" s="122">
        <f>ROUND(((SUM(BE121:BE181))*I31),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6" t="s">
        <v>39</v>
      </c>
      <c r="F32" s="122">
        <f>ROUND((SUM(BF121:BF181)),  2)</f>
        <v>0</v>
      </c>
      <c r="G32" s="31"/>
      <c r="H32" s="31"/>
      <c r="I32" s="123">
        <v>0.15</v>
      </c>
      <c r="J32" s="122">
        <f>ROUND(((SUM(BF121:BF181))*I32),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6" t="s">
        <v>40</v>
      </c>
      <c r="F33" s="122">
        <f>ROUND((SUM(BG121:BG181)),  2)</f>
        <v>0</v>
      </c>
      <c r="G33" s="31"/>
      <c r="H33" s="31"/>
      <c r="I33" s="123">
        <v>0.21</v>
      </c>
      <c r="J33" s="122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6" t="s">
        <v>41</v>
      </c>
      <c r="F34" s="122">
        <f>ROUND((SUM(BH121:BH181)),  2)</f>
        <v>0</v>
      </c>
      <c r="G34" s="31"/>
      <c r="H34" s="31"/>
      <c r="I34" s="123">
        <v>0.15</v>
      </c>
      <c r="J34" s="122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6" t="s">
        <v>42</v>
      </c>
      <c r="F35" s="122">
        <f>ROUND((SUM(BI121:BI181)),  2)</f>
        <v>0</v>
      </c>
      <c r="G35" s="31"/>
      <c r="H35" s="31"/>
      <c r="I35" s="123">
        <v>0</v>
      </c>
      <c r="J35" s="122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107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24"/>
      <c r="D37" s="125" t="s">
        <v>43</v>
      </c>
      <c r="E37" s="126"/>
      <c r="F37" s="126"/>
      <c r="G37" s="127" t="s">
        <v>44</v>
      </c>
      <c r="H37" s="128" t="s">
        <v>45</v>
      </c>
      <c r="I37" s="129"/>
      <c r="J37" s="130">
        <f>SUM(J28:J35)</f>
        <v>0</v>
      </c>
      <c r="K37" s="1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107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I39" s="100"/>
      <c r="L39" s="17"/>
    </row>
    <row r="40" spans="1:31" s="1" customFormat="1" ht="14.45" customHeight="1">
      <c r="B40" s="17"/>
      <c r="I40" s="100"/>
      <c r="L40" s="17"/>
    </row>
    <row r="41" spans="1:31" s="1" customFormat="1" ht="14.45" customHeight="1">
      <c r="B41" s="17"/>
      <c r="I41" s="100"/>
      <c r="L41" s="17"/>
    </row>
    <row r="42" spans="1:31" s="1" customFormat="1" ht="14.45" customHeight="1">
      <c r="B42" s="17"/>
      <c r="I42" s="100"/>
      <c r="L42" s="17"/>
    </row>
    <row r="43" spans="1:31" s="1" customFormat="1" ht="14.45" customHeight="1">
      <c r="B43" s="17"/>
      <c r="I43" s="100"/>
      <c r="L43" s="17"/>
    </row>
    <row r="44" spans="1:31" s="1" customFormat="1" ht="14.45" customHeight="1">
      <c r="B44" s="17"/>
      <c r="I44" s="100"/>
      <c r="L44" s="17"/>
    </row>
    <row r="45" spans="1:31" s="1" customFormat="1" ht="14.45" customHeight="1">
      <c r="B45" s="17"/>
      <c r="I45" s="100"/>
      <c r="L45" s="17"/>
    </row>
    <row r="46" spans="1:31" s="1" customFormat="1" ht="14.45" customHeight="1">
      <c r="B46" s="17"/>
      <c r="I46" s="100"/>
      <c r="L46" s="17"/>
    </row>
    <row r="47" spans="1:31" s="1" customFormat="1" ht="14.45" customHeight="1">
      <c r="B47" s="17"/>
      <c r="I47" s="100"/>
      <c r="L47" s="17"/>
    </row>
    <row r="48" spans="1:31" s="1" customFormat="1" ht="14.45" customHeight="1">
      <c r="B48" s="17"/>
      <c r="I48" s="100"/>
      <c r="L48" s="17"/>
    </row>
    <row r="49" spans="1:31" s="1" customFormat="1" ht="14.45" customHeight="1">
      <c r="B49" s="17"/>
      <c r="I49" s="100"/>
      <c r="L49" s="17"/>
    </row>
    <row r="50" spans="1:31" s="2" customFormat="1" ht="14.45" customHeight="1">
      <c r="B50" s="48"/>
      <c r="D50" s="132" t="s">
        <v>46</v>
      </c>
      <c r="E50" s="133"/>
      <c r="F50" s="133"/>
      <c r="G50" s="132" t="s">
        <v>47</v>
      </c>
      <c r="H50" s="133"/>
      <c r="I50" s="134"/>
      <c r="J50" s="133"/>
      <c r="K50" s="133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5" t="s">
        <v>48</v>
      </c>
      <c r="E61" s="136"/>
      <c r="F61" s="137" t="s">
        <v>49</v>
      </c>
      <c r="G61" s="135" t="s">
        <v>48</v>
      </c>
      <c r="H61" s="136"/>
      <c r="I61" s="138"/>
      <c r="J61" s="139" t="s">
        <v>49</v>
      </c>
      <c r="K61" s="136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2" t="s">
        <v>50</v>
      </c>
      <c r="E65" s="140"/>
      <c r="F65" s="140"/>
      <c r="G65" s="132" t="s">
        <v>51</v>
      </c>
      <c r="H65" s="140"/>
      <c r="I65" s="141"/>
      <c r="J65" s="140"/>
      <c r="K65" s="14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5" t="s">
        <v>48</v>
      </c>
      <c r="E76" s="136"/>
      <c r="F76" s="137" t="s">
        <v>49</v>
      </c>
      <c r="G76" s="135" t="s">
        <v>48</v>
      </c>
      <c r="H76" s="136"/>
      <c r="I76" s="138"/>
      <c r="J76" s="139" t="s">
        <v>49</v>
      </c>
      <c r="K76" s="136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82</v>
      </c>
      <c r="D82" s="33"/>
      <c r="E82" s="33"/>
      <c r="F82" s="33"/>
      <c r="G82" s="33"/>
      <c r="H82" s="33"/>
      <c r="I82" s="107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7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7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46" t="str">
        <f>E7</f>
        <v>Budova obecního úřadu Těchlovice - Rekonstrukce střechy</v>
      </c>
      <c r="F85" s="273"/>
      <c r="G85" s="273"/>
      <c r="H85" s="273"/>
      <c r="I85" s="107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107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 xml:space="preserve"> </v>
      </c>
      <c r="G87" s="33"/>
      <c r="H87" s="33"/>
      <c r="I87" s="109" t="s">
        <v>22</v>
      </c>
      <c r="J87" s="63" t="str">
        <f>IF(J10="","",J10)</f>
        <v>11. 12. 2019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7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 xml:space="preserve"> </v>
      </c>
      <c r="G89" s="33"/>
      <c r="H89" s="33"/>
      <c r="I89" s="109" t="s">
        <v>29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27</v>
      </c>
      <c r="D90" s="33"/>
      <c r="E90" s="33"/>
      <c r="F90" s="24" t="str">
        <f>IF(E16="","",E16)</f>
        <v>Vyplň údaj</v>
      </c>
      <c r="G90" s="33"/>
      <c r="H90" s="33"/>
      <c r="I90" s="109" t="s">
        <v>31</v>
      </c>
      <c r="J90" s="29" t="str">
        <f>E22</f>
        <v xml:space="preserve">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107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48" t="s">
        <v>83</v>
      </c>
      <c r="D92" s="149"/>
      <c r="E92" s="149"/>
      <c r="F92" s="149"/>
      <c r="G92" s="149"/>
      <c r="H92" s="149"/>
      <c r="I92" s="150"/>
      <c r="J92" s="151" t="s">
        <v>84</v>
      </c>
      <c r="K92" s="149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7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52" t="s">
        <v>85</v>
      </c>
      <c r="D94" s="33"/>
      <c r="E94" s="33"/>
      <c r="F94" s="33"/>
      <c r="G94" s="33"/>
      <c r="H94" s="33"/>
      <c r="I94" s="107"/>
      <c r="J94" s="81">
        <f>J121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86</v>
      </c>
    </row>
    <row r="95" spans="1:47" s="9" customFormat="1" ht="24.95" customHeight="1">
      <c r="B95" s="153"/>
      <c r="C95" s="154"/>
      <c r="D95" s="155" t="s">
        <v>87</v>
      </c>
      <c r="E95" s="156"/>
      <c r="F95" s="156"/>
      <c r="G95" s="156"/>
      <c r="H95" s="156"/>
      <c r="I95" s="157"/>
      <c r="J95" s="158">
        <f>J122</f>
        <v>0</v>
      </c>
      <c r="K95" s="154"/>
      <c r="L95" s="159"/>
    </row>
    <row r="96" spans="1:47" s="10" customFormat="1" ht="19.899999999999999" customHeight="1">
      <c r="B96" s="160"/>
      <c r="C96" s="161"/>
      <c r="D96" s="162" t="s">
        <v>88</v>
      </c>
      <c r="E96" s="163"/>
      <c r="F96" s="163"/>
      <c r="G96" s="163"/>
      <c r="H96" s="163"/>
      <c r="I96" s="164"/>
      <c r="J96" s="165">
        <f>J123</f>
        <v>0</v>
      </c>
      <c r="K96" s="161"/>
      <c r="L96" s="166"/>
    </row>
    <row r="97" spans="1:31" s="10" customFormat="1" ht="19.899999999999999" customHeight="1">
      <c r="B97" s="160"/>
      <c r="C97" s="161"/>
      <c r="D97" s="162" t="s">
        <v>89</v>
      </c>
      <c r="E97" s="163"/>
      <c r="F97" s="163"/>
      <c r="G97" s="163"/>
      <c r="H97" s="163"/>
      <c r="I97" s="164"/>
      <c r="J97" s="165">
        <f>J129</f>
        <v>0</v>
      </c>
      <c r="K97" s="161"/>
      <c r="L97" s="166"/>
    </row>
    <row r="98" spans="1:31" s="9" customFormat="1" ht="24.95" customHeight="1">
      <c r="B98" s="153"/>
      <c r="C98" s="154"/>
      <c r="D98" s="155" t="s">
        <v>90</v>
      </c>
      <c r="E98" s="156"/>
      <c r="F98" s="156"/>
      <c r="G98" s="156"/>
      <c r="H98" s="156"/>
      <c r="I98" s="157"/>
      <c r="J98" s="158">
        <f>J134</f>
        <v>0</v>
      </c>
      <c r="K98" s="154"/>
      <c r="L98" s="159"/>
    </row>
    <row r="99" spans="1:31" s="10" customFormat="1" ht="19.899999999999999" customHeight="1">
      <c r="B99" s="160"/>
      <c r="C99" s="161"/>
      <c r="D99" s="162" t="s">
        <v>91</v>
      </c>
      <c r="E99" s="163"/>
      <c r="F99" s="163"/>
      <c r="G99" s="163"/>
      <c r="H99" s="163"/>
      <c r="I99" s="164"/>
      <c r="J99" s="165">
        <f>J135</f>
        <v>0</v>
      </c>
      <c r="K99" s="161"/>
      <c r="L99" s="166"/>
    </row>
    <row r="100" spans="1:31" s="10" customFormat="1" ht="19.899999999999999" customHeight="1">
      <c r="B100" s="160"/>
      <c r="C100" s="161"/>
      <c r="D100" s="162" t="s">
        <v>92</v>
      </c>
      <c r="E100" s="163"/>
      <c r="F100" s="163"/>
      <c r="G100" s="163"/>
      <c r="H100" s="163"/>
      <c r="I100" s="164"/>
      <c r="J100" s="165">
        <f>J137</f>
        <v>0</v>
      </c>
      <c r="K100" s="161"/>
      <c r="L100" s="166"/>
    </row>
    <row r="101" spans="1:31" s="10" customFormat="1" ht="19.899999999999999" customHeight="1">
      <c r="B101" s="160"/>
      <c r="C101" s="161"/>
      <c r="D101" s="162" t="s">
        <v>93</v>
      </c>
      <c r="E101" s="163"/>
      <c r="F101" s="163"/>
      <c r="G101" s="163"/>
      <c r="H101" s="163"/>
      <c r="I101" s="164"/>
      <c r="J101" s="165">
        <f>J154</f>
        <v>0</v>
      </c>
      <c r="K101" s="161"/>
      <c r="L101" s="166"/>
    </row>
    <row r="102" spans="1:31" s="10" customFormat="1" ht="19.899999999999999" customHeight="1">
      <c r="B102" s="160"/>
      <c r="C102" s="161"/>
      <c r="D102" s="162" t="s">
        <v>94</v>
      </c>
      <c r="E102" s="163"/>
      <c r="F102" s="163"/>
      <c r="G102" s="163"/>
      <c r="H102" s="163"/>
      <c r="I102" s="164"/>
      <c r="J102" s="165">
        <f>J168</f>
        <v>0</v>
      </c>
      <c r="K102" s="161"/>
      <c r="L102" s="166"/>
    </row>
    <row r="103" spans="1:31" s="10" customFormat="1" ht="19.899999999999999" customHeight="1">
      <c r="B103" s="160"/>
      <c r="C103" s="161"/>
      <c r="D103" s="162" t="s">
        <v>95</v>
      </c>
      <c r="E103" s="163"/>
      <c r="F103" s="163"/>
      <c r="G103" s="163"/>
      <c r="H103" s="163"/>
      <c r="I103" s="164"/>
      <c r="J103" s="165">
        <f>J180</f>
        <v>0</v>
      </c>
      <c r="K103" s="161"/>
      <c r="L103" s="166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107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144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147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96</v>
      </c>
      <c r="D110" s="33"/>
      <c r="E110" s="33"/>
      <c r="F110" s="33"/>
      <c r="G110" s="33"/>
      <c r="H110" s="33"/>
      <c r="I110" s="107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107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107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46" t="str">
        <f>E7</f>
        <v>Budova obecního úřadu Těchlovice - Rekonstrukce střechy</v>
      </c>
      <c r="F113" s="273"/>
      <c r="G113" s="273"/>
      <c r="H113" s="273"/>
      <c r="I113" s="107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07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F10</f>
        <v xml:space="preserve"> </v>
      </c>
      <c r="G115" s="33"/>
      <c r="H115" s="33"/>
      <c r="I115" s="109" t="s">
        <v>22</v>
      </c>
      <c r="J115" s="63" t="str">
        <f>IF(J10="","",J10)</f>
        <v>11. 12. 2019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107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24</v>
      </c>
      <c r="D117" s="33"/>
      <c r="E117" s="33"/>
      <c r="F117" s="24" t="str">
        <f>E13</f>
        <v xml:space="preserve"> </v>
      </c>
      <c r="G117" s="33"/>
      <c r="H117" s="33"/>
      <c r="I117" s="109" t="s">
        <v>29</v>
      </c>
      <c r="J117" s="29" t="str">
        <f>E19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27</v>
      </c>
      <c r="D118" s="33"/>
      <c r="E118" s="33"/>
      <c r="F118" s="24" t="str">
        <f>IF(E16="","",E16)</f>
        <v>Vyplň údaj</v>
      </c>
      <c r="G118" s="33"/>
      <c r="H118" s="33"/>
      <c r="I118" s="109" t="s">
        <v>31</v>
      </c>
      <c r="J118" s="29" t="str">
        <f>E22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107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67"/>
      <c r="B120" s="168"/>
      <c r="C120" s="169" t="s">
        <v>97</v>
      </c>
      <c r="D120" s="170" t="s">
        <v>58</v>
      </c>
      <c r="E120" s="170" t="s">
        <v>54</v>
      </c>
      <c r="F120" s="170" t="s">
        <v>55</v>
      </c>
      <c r="G120" s="170" t="s">
        <v>98</v>
      </c>
      <c r="H120" s="170" t="s">
        <v>99</v>
      </c>
      <c r="I120" s="171" t="s">
        <v>100</v>
      </c>
      <c r="J120" s="172" t="s">
        <v>84</v>
      </c>
      <c r="K120" s="173" t="s">
        <v>101</v>
      </c>
      <c r="L120" s="174"/>
      <c r="M120" s="72" t="s">
        <v>1</v>
      </c>
      <c r="N120" s="73" t="s">
        <v>37</v>
      </c>
      <c r="O120" s="73" t="s">
        <v>102</v>
      </c>
      <c r="P120" s="73" t="s">
        <v>103</v>
      </c>
      <c r="Q120" s="73" t="s">
        <v>104</v>
      </c>
      <c r="R120" s="73" t="s">
        <v>105</v>
      </c>
      <c r="S120" s="73" t="s">
        <v>106</v>
      </c>
      <c r="T120" s="74" t="s">
        <v>107</v>
      </c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</row>
    <row r="121" spans="1:65" s="2" customFormat="1" ht="22.9" customHeight="1">
      <c r="A121" s="31"/>
      <c r="B121" s="32"/>
      <c r="C121" s="79" t="s">
        <v>108</v>
      </c>
      <c r="D121" s="33"/>
      <c r="E121" s="33"/>
      <c r="F121" s="33"/>
      <c r="G121" s="33"/>
      <c r="H121" s="33"/>
      <c r="I121" s="107"/>
      <c r="J121" s="175">
        <f>BK121</f>
        <v>0</v>
      </c>
      <c r="K121" s="33"/>
      <c r="L121" s="36"/>
      <c r="M121" s="75"/>
      <c r="N121" s="176"/>
      <c r="O121" s="76"/>
      <c r="P121" s="177">
        <f>P122+P134</f>
        <v>0</v>
      </c>
      <c r="Q121" s="76"/>
      <c r="R121" s="177">
        <f>R122+R134</f>
        <v>15.977816880000001</v>
      </c>
      <c r="S121" s="76"/>
      <c r="T121" s="178">
        <f>T122+T134</f>
        <v>10.064760679999999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72</v>
      </c>
      <c r="AU121" s="14" t="s">
        <v>86</v>
      </c>
      <c r="BK121" s="179">
        <f>BK122+BK134</f>
        <v>0</v>
      </c>
    </row>
    <row r="122" spans="1:65" s="12" customFormat="1" ht="25.9" customHeight="1">
      <c r="B122" s="180"/>
      <c r="C122" s="181"/>
      <c r="D122" s="182" t="s">
        <v>72</v>
      </c>
      <c r="E122" s="183" t="s">
        <v>109</v>
      </c>
      <c r="F122" s="183" t="s">
        <v>110</v>
      </c>
      <c r="G122" s="181"/>
      <c r="H122" s="181"/>
      <c r="I122" s="184"/>
      <c r="J122" s="185">
        <f>BK122</f>
        <v>0</v>
      </c>
      <c r="K122" s="181"/>
      <c r="L122" s="186"/>
      <c r="M122" s="187"/>
      <c r="N122" s="188"/>
      <c r="O122" s="188"/>
      <c r="P122" s="189">
        <f>P123+P129</f>
        <v>0</v>
      </c>
      <c r="Q122" s="188"/>
      <c r="R122" s="189">
        <f>R123+R129</f>
        <v>0</v>
      </c>
      <c r="S122" s="188"/>
      <c r="T122" s="190">
        <f>T123+T129</f>
        <v>0</v>
      </c>
      <c r="AR122" s="191" t="s">
        <v>78</v>
      </c>
      <c r="AT122" s="192" t="s">
        <v>72</v>
      </c>
      <c r="AU122" s="192" t="s">
        <v>73</v>
      </c>
      <c r="AY122" s="191" t="s">
        <v>111</v>
      </c>
      <c r="BK122" s="193">
        <f>BK123+BK129</f>
        <v>0</v>
      </c>
    </row>
    <row r="123" spans="1:65" s="12" customFormat="1" ht="22.9" customHeight="1">
      <c r="B123" s="180"/>
      <c r="C123" s="181"/>
      <c r="D123" s="182" t="s">
        <v>72</v>
      </c>
      <c r="E123" s="194" t="s">
        <v>112</v>
      </c>
      <c r="F123" s="194" t="s">
        <v>113</v>
      </c>
      <c r="G123" s="181"/>
      <c r="H123" s="181"/>
      <c r="I123" s="184"/>
      <c r="J123" s="195">
        <f>BK123</f>
        <v>0</v>
      </c>
      <c r="K123" s="181"/>
      <c r="L123" s="186"/>
      <c r="M123" s="187"/>
      <c r="N123" s="188"/>
      <c r="O123" s="188"/>
      <c r="P123" s="189">
        <f>SUM(P124:P128)</f>
        <v>0</v>
      </c>
      <c r="Q123" s="188"/>
      <c r="R123" s="189">
        <f>SUM(R124:R128)</f>
        <v>0</v>
      </c>
      <c r="S123" s="188"/>
      <c r="T123" s="190">
        <f>SUM(T124:T128)</f>
        <v>0</v>
      </c>
      <c r="AR123" s="191" t="s">
        <v>78</v>
      </c>
      <c r="AT123" s="192" t="s">
        <v>72</v>
      </c>
      <c r="AU123" s="192" t="s">
        <v>78</v>
      </c>
      <c r="AY123" s="191" t="s">
        <v>111</v>
      </c>
      <c r="BK123" s="193">
        <f>SUM(BK124:BK128)</f>
        <v>0</v>
      </c>
    </row>
    <row r="124" spans="1:65" s="2" customFormat="1" ht="21.75" customHeight="1">
      <c r="A124" s="31"/>
      <c r="B124" s="32"/>
      <c r="C124" s="196" t="s">
        <v>114</v>
      </c>
      <c r="D124" s="196" t="s">
        <v>115</v>
      </c>
      <c r="E124" s="197" t="s">
        <v>116</v>
      </c>
      <c r="F124" s="198" t="s">
        <v>117</v>
      </c>
      <c r="G124" s="199" t="s">
        <v>118</v>
      </c>
      <c r="H124" s="200">
        <v>240</v>
      </c>
      <c r="I124" s="201"/>
      <c r="J124" s="202">
        <f>ROUND(I124*H124,2)</f>
        <v>0</v>
      </c>
      <c r="K124" s="203"/>
      <c r="L124" s="36"/>
      <c r="M124" s="204" t="s">
        <v>1</v>
      </c>
      <c r="N124" s="205" t="s">
        <v>38</v>
      </c>
      <c r="O124" s="68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08" t="s">
        <v>119</v>
      </c>
      <c r="AT124" s="208" t="s">
        <v>115</v>
      </c>
      <c r="AU124" s="208" t="s">
        <v>80</v>
      </c>
      <c r="AY124" s="14" t="s">
        <v>111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4" t="s">
        <v>78</v>
      </c>
      <c r="BK124" s="209">
        <f>ROUND(I124*H124,2)</f>
        <v>0</v>
      </c>
      <c r="BL124" s="14" t="s">
        <v>119</v>
      </c>
      <c r="BM124" s="208" t="s">
        <v>120</v>
      </c>
    </row>
    <row r="125" spans="1:65" s="2" customFormat="1" ht="21.75" customHeight="1">
      <c r="A125" s="31"/>
      <c r="B125" s="32"/>
      <c r="C125" s="196" t="s">
        <v>121</v>
      </c>
      <c r="D125" s="196" t="s">
        <v>115</v>
      </c>
      <c r="E125" s="197" t="s">
        <v>122</v>
      </c>
      <c r="F125" s="198" t="s">
        <v>123</v>
      </c>
      <c r="G125" s="199" t="s">
        <v>118</v>
      </c>
      <c r="H125" s="200">
        <v>6200</v>
      </c>
      <c r="I125" s="201"/>
      <c r="J125" s="202">
        <f>ROUND(I125*H125,2)</f>
        <v>0</v>
      </c>
      <c r="K125" s="203"/>
      <c r="L125" s="36"/>
      <c r="M125" s="204" t="s">
        <v>1</v>
      </c>
      <c r="N125" s="205" t="s">
        <v>38</v>
      </c>
      <c r="O125" s="68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08" t="s">
        <v>119</v>
      </c>
      <c r="AT125" s="208" t="s">
        <v>115</v>
      </c>
      <c r="AU125" s="208" t="s">
        <v>80</v>
      </c>
      <c r="AY125" s="14" t="s">
        <v>111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4" t="s">
        <v>78</v>
      </c>
      <c r="BK125" s="209">
        <f>ROUND(I125*H125,2)</f>
        <v>0</v>
      </c>
      <c r="BL125" s="14" t="s">
        <v>119</v>
      </c>
      <c r="BM125" s="208" t="s">
        <v>124</v>
      </c>
    </row>
    <row r="126" spans="1:65" s="2" customFormat="1" ht="21.75" customHeight="1">
      <c r="A126" s="31"/>
      <c r="B126" s="32"/>
      <c r="C126" s="196" t="s">
        <v>125</v>
      </c>
      <c r="D126" s="196" t="s">
        <v>115</v>
      </c>
      <c r="E126" s="197" t="s">
        <v>126</v>
      </c>
      <c r="F126" s="198" t="s">
        <v>127</v>
      </c>
      <c r="G126" s="199" t="s">
        <v>118</v>
      </c>
      <c r="H126" s="200">
        <v>240</v>
      </c>
      <c r="I126" s="201"/>
      <c r="J126" s="202">
        <f>ROUND(I126*H126,2)</f>
        <v>0</v>
      </c>
      <c r="K126" s="203"/>
      <c r="L126" s="36"/>
      <c r="M126" s="204" t="s">
        <v>1</v>
      </c>
      <c r="N126" s="205" t="s">
        <v>38</v>
      </c>
      <c r="O126" s="68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08" t="s">
        <v>119</v>
      </c>
      <c r="AT126" s="208" t="s">
        <v>115</v>
      </c>
      <c r="AU126" s="208" t="s">
        <v>80</v>
      </c>
      <c r="AY126" s="14" t="s">
        <v>111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4" t="s">
        <v>78</v>
      </c>
      <c r="BK126" s="209">
        <f>ROUND(I126*H126,2)</f>
        <v>0</v>
      </c>
      <c r="BL126" s="14" t="s">
        <v>119</v>
      </c>
      <c r="BM126" s="208" t="s">
        <v>128</v>
      </c>
    </row>
    <row r="127" spans="1:65" s="2" customFormat="1" ht="16.5" customHeight="1">
      <c r="A127" s="31"/>
      <c r="B127" s="32"/>
      <c r="C127" s="196" t="s">
        <v>129</v>
      </c>
      <c r="D127" s="196" t="s">
        <v>115</v>
      </c>
      <c r="E127" s="197" t="s">
        <v>130</v>
      </c>
      <c r="F127" s="198" t="s">
        <v>131</v>
      </c>
      <c r="G127" s="199" t="s">
        <v>118</v>
      </c>
      <c r="H127" s="200">
        <v>240</v>
      </c>
      <c r="I127" s="201"/>
      <c r="J127" s="202">
        <f>ROUND(I127*H127,2)</f>
        <v>0</v>
      </c>
      <c r="K127" s="203"/>
      <c r="L127" s="36"/>
      <c r="M127" s="204" t="s">
        <v>1</v>
      </c>
      <c r="N127" s="205" t="s">
        <v>38</v>
      </c>
      <c r="O127" s="68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08" t="s">
        <v>119</v>
      </c>
      <c r="AT127" s="208" t="s">
        <v>115</v>
      </c>
      <c r="AU127" s="208" t="s">
        <v>80</v>
      </c>
      <c r="AY127" s="14" t="s">
        <v>111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4" t="s">
        <v>78</v>
      </c>
      <c r="BK127" s="209">
        <f>ROUND(I127*H127,2)</f>
        <v>0</v>
      </c>
      <c r="BL127" s="14" t="s">
        <v>119</v>
      </c>
      <c r="BM127" s="208" t="s">
        <v>132</v>
      </c>
    </row>
    <row r="128" spans="1:65" s="2" customFormat="1" ht="16.5" customHeight="1">
      <c r="A128" s="31"/>
      <c r="B128" s="32"/>
      <c r="C128" s="196" t="s">
        <v>133</v>
      </c>
      <c r="D128" s="196" t="s">
        <v>115</v>
      </c>
      <c r="E128" s="197" t="s">
        <v>134</v>
      </c>
      <c r="F128" s="198" t="s">
        <v>135</v>
      </c>
      <c r="G128" s="199" t="s">
        <v>118</v>
      </c>
      <c r="H128" s="200">
        <v>6200</v>
      </c>
      <c r="I128" s="201"/>
      <c r="J128" s="202">
        <f>ROUND(I128*H128,2)</f>
        <v>0</v>
      </c>
      <c r="K128" s="203"/>
      <c r="L128" s="36"/>
      <c r="M128" s="204" t="s">
        <v>1</v>
      </c>
      <c r="N128" s="205" t="s">
        <v>38</v>
      </c>
      <c r="O128" s="68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08" t="s">
        <v>119</v>
      </c>
      <c r="AT128" s="208" t="s">
        <v>115</v>
      </c>
      <c r="AU128" s="208" t="s">
        <v>80</v>
      </c>
      <c r="AY128" s="14" t="s">
        <v>111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4" t="s">
        <v>78</v>
      </c>
      <c r="BK128" s="209">
        <f>ROUND(I128*H128,2)</f>
        <v>0</v>
      </c>
      <c r="BL128" s="14" t="s">
        <v>119</v>
      </c>
      <c r="BM128" s="208" t="s">
        <v>136</v>
      </c>
    </row>
    <row r="129" spans="1:65" s="12" customFormat="1" ht="22.9" customHeight="1">
      <c r="B129" s="180"/>
      <c r="C129" s="181"/>
      <c r="D129" s="182" t="s">
        <v>72</v>
      </c>
      <c r="E129" s="194" t="s">
        <v>137</v>
      </c>
      <c r="F129" s="194" t="s">
        <v>138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SUM(P130:P133)</f>
        <v>0</v>
      </c>
      <c r="Q129" s="188"/>
      <c r="R129" s="189">
        <f>SUM(R130:R133)</f>
        <v>0</v>
      </c>
      <c r="S129" s="188"/>
      <c r="T129" s="190">
        <f>SUM(T130:T133)</f>
        <v>0</v>
      </c>
      <c r="AR129" s="191" t="s">
        <v>78</v>
      </c>
      <c r="AT129" s="192" t="s">
        <v>72</v>
      </c>
      <c r="AU129" s="192" t="s">
        <v>78</v>
      </c>
      <c r="AY129" s="191" t="s">
        <v>111</v>
      </c>
      <c r="BK129" s="193">
        <f>SUM(BK130:BK133)</f>
        <v>0</v>
      </c>
    </row>
    <row r="130" spans="1:65" s="2" customFormat="1" ht="21.75" customHeight="1">
      <c r="A130" s="31"/>
      <c r="B130" s="32"/>
      <c r="C130" s="196" t="s">
        <v>78</v>
      </c>
      <c r="D130" s="196" t="s">
        <v>115</v>
      </c>
      <c r="E130" s="197" t="s">
        <v>139</v>
      </c>
      <c r="F130" s="198" t="s">
        <v>140</v>
      </c>
      <c r="G130" s="199" t="s">
        <v>141</v>
      </c>
      <c r="H130" s="200">
        <v>10.065</v>
      </c>
      <c r="I130" s="201"/>
      <c r="J130" s="202">
        <f>ROUND(I130*H130,2)</f>
        <v>0</v>
      </c>
      <c r="K130" s="203"/>
      <c r="L130" s="36"/>
      <c r="M130" s="204" t="s">
        <v>1</v>
      </c>
      <c r="N130" s="205" t="s">
        <v>38</v>
      </c>
      <c r="O130" s="68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08" t="s">
        <v>119</v>
      </c>
      <c r="AT130" s="208" t="s">
        <v>115</v>
      </c>
      <c r="AU130" s="208" t="s">
        <v>80</v>
      </c>
      <c r="AY130" s="14" t="s">
        <v>111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4" t="s">
        <v>78</v>
      </c>
      <c r="BK130" s="209">
        <f>ROUND(I130*H130,2)</f>
        <v>0</v>
      </c>
      <c r="BL130" s="14" t="s">
        <v>119</v>
      </c>
      <c r="BM130" s="208" t="s">
        <v>142</v>
      </c>
    </row>
    <row r="131" spans="1:65" s="2" customFormat="1" ht="21.75" customHeight="1">
      <c r="A131" s="31"/>
      <c r="B131" s="32"/>
      <c r="C131" s="196" t="s">
        <v>80</v>
      </c>
      <c r="D131" s="196" t="s">
        <v>115</v>
      </c>
      <c r="E131" s="197" t="s">
        <v>143</v>
      </c>
      <c r="F131" s="198" t="s">
        <v>144</v>
      </c>
      <c r="G131" s="199" t="s">
        <v>141</v>
      </c>
      <c r="H131" s="200">
        <v>100.65</v>
      </c>
      <c r="I131" s="201"/>
      <c r="J131" s="202">
        <f>ROUND(I131*H131,2)</f>
        <v>0</v>
      </c>
      <c r="K131" s="203"/>
      <c r="L131" s="36"/>
      <c r="M131" s="204" t="s">
        <v>1</v>
      </c>
      <c r="N131" s="205" t="s">
        <v>38</v>
      </c>
      <c r="O131" s="68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08" t="s">
        <v>119</v>
      </c>
      <c r="AT131" s="208" t="s">
        <v>115</v>
      </c>
      <c r="AU131" s="208" t="s">
        <v>80</v>
      </c>
      <c r="AY131" s="14" t="s">
        <v>111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4" t="s">
        <v>78</v>
      </c>
      <c r="BK131" s="209">
        <f>ROUND(I131*H131,2)</f>
        <v>0</v>
      </c>
      <c r="BL131" s="14" t="s">
        <v>119</v>
      </c>
      <c r="BM131" s="208" t="s">
        <v>145</v>
      </c>
    </row>
    <row r="132" spans="1:65" s="2" customFormat="1" ht="21.75" customHeight="1">
      <c r="A132" s="31"/>
      <c r="B132" s="32"/>
      <c r="C132" s="196" t="s">
        <v>146</v>
      </c>
      <c r="D132" s="196" t="s">
        <v>115</v>
      </c>
      <c r="E132" s="197" t="s">
        <v>147</v>
      </c>
      <c r="F132" s="198" t="s">
        <v>148</v>
      </c>
      <c r="G132" s="199" t="s">
        <v>141</v>
      </c>
      <c r="H132" s="200">
        <v>4.7430000000000003</v>
      </c>
      <c r="I132" s="201"/>
      <c r="J132" s="202">
        <f>ROUND(I132*H132,2)</f>
        <v>0</v>
      </c>
      <c r="K132" s="203"/>
      <c r="L132" s="36"/>
      <c r="M132" s="204" t="s">
        <v>1</v>
      </c>
      <c r="N132" s="205" t="s">
        <v>38</v>
      </c>
      <c r="O132" s="68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208" t="s">
        <v>119</v>
      </c>
      <c r="AT132" s="208" t="s">
        <v>115</v>
      </c>
      <c r="AU132" s="208" t="s">
        <v>80</v>
      </c>
      <c r="AY132" s="14" t="s">
        <v>111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4" t="s">
        <v>78</v>
      </c>
      <c r="BK132" s="209">
        <f>ROUND(I132*H132,2)</f>
        <v>0</v>
      </c>
      <c r="BL132" s="14" t="s">
        <v>119</v>
      </c>
      <c r="BM132" s="208" t="s">
        <v>149</v>
      </c>
    </row>
    <row r="133" spans="1:65" s="2" customFormat="1" ht="33" customHeight="1">
      <c r="A133" s="31"/>
      <c r="B133" s="32"/>
      <c r="C133" s="196" t="s">
        <v>119</v>
      </c>
      <c r="D133" s="196" t="s">
        <v>115</v>
      </c>
      <c r="E133" s="197" t="s">
        <v>150</v>
      </c>
      <c r="F133" s="198" t="s">
        <v>151</v>
      </c>
      <c r="G133" s="199" t="s">
        <v>141</v>
      </c>
      <c r="H133" s="200">
        <v>5.3220000000000001</v>
      </c>
      <c r="I133" s="201"/>
      <c r="J133" s="202">
        <f>ROUND(I133*H133,2)</f>
        <v>0</v>
      </c>
      <c r="K133" s="203"/>
      <c r="L133" s="36"/>
      <c r="M133" s="204" t="s">
        <v>1</v>
      </c>
      <c r="N133" s="205" t="s">
        <v>38</v>
      </c>
      <c r="O133" s="68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08" t="s">
        <v>119</v>
      </c>
      <c r="AT133" s="208" t="s">
        <v>115</v>
      </c>
      <c r="AU133" s="208" t="s">
        <v>80</v>
      </c>
      <c r="AY133" s="14" t="s">
        <v>111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4" t="s">
        <v>78</v>
      </c>
      <c r="BK133" s="209">
        <f>ROUND(I133*H133,2)</f>
        <v>0</v>
      </c>
      <c r="BL133" s="14" t="s">
        <v>119</v>
      </c>
      <c r="BM133" s="208" t="s">
        <v>152</v>
      </c>
    </row>
    <row r="134" spans="1:65" s="12" customFormat="1" ht="25.9" customHeight="1">
      <c r="B134" s="180"/>
      <c r="C134" s="181"/>
      <c r="D134" s="182" t="s">
        <v>72</v>
      </c>
      <c r="E134" s="183" t="s">
        <v>153</v>
      </c>
      <c r="F134" s="183" t="s">
        <v>154</v>
      </c>
      <c r="G134" s="181"/>
      <c r="H134" s="181"/>
      <c r="I134" s="184"/>
      <c r="J134" s="185">
        <f>BK134</f>
        <v>0</v>
      </c>
      <c r="K134" s="181"/>
      <c r="L134" s="186"/>
      <c r="M134" s="187"/>
      <c r="N134" s="188"/>
      <c r="O134" s="188"/>
      <c r="P134" s="189">
        <f>P135+P137+P154+P168+P180</f>
        <v>0</v>
      </c>
      <c r="Q134" s="188"/>
      <c r="R134" s="189">
        <f>R135+R137+R154+R168+R180</f>
        <v>15.977816880000001</v>
      </c>
      <c r="S134" s="188"/>
      <c r="T134" s="190">
        <f>T135+T137+T154+T168+T180</f>
        <v>10.064760679999999</v>
      </c>
      <c r="AR134" s="191" t="s">
        <v>80</v>
      </c>
      <c r="AT134" s="192" t="s">
        <v>72</v>
      </c>
      <c r="AU134" s="192" t="s">
        <v>73</v>
      </c>
      <c r="AY134" s="191" t="s">
        <v>111</v>
      </c>
      <c r="BK134" s="193">
        <f>BK135+BK137+BK154+BK168+BK180</f>
        <v>0</v>
      </c>
    </row>
    <row r="135" spans="1:65" s="12" customFormat="1" ht="22.9" customHeight="1">
      <c r="B135" s="180"/>
      <c r="C135" s="181"/>
      <c r="D135" s="182" t="s">
        <v>72</v>
      </c>
      <c r="E135" s="194" t="s">
        <v>155</v>
      </c>
      <c r="F135" s="194" t="s">
        <v>156</v>
      </c>
      <c r="G135" s="181"/>
      <c r="H135" s="181"/>
      <c r="I135" s="184"/>
      <c r="J135" s="195">
        <f>BK135</f>
        <v>0</v>
      </c>
      <c r="K135" s="181"/>
      <c r="L135" s="186"/>
      <c r="M135" s="187"/>
      <c r="N135" s="188"/>
      <c r="O135" s="188"/>
      <c r="P135" s="189">
        <f>P136</f>
        <v>0</v>
      </c>
      <c r="Q135" s="188"/>
      <c r="R135" s="189">
        <f>R136</f>
        <v>0</v>
      </c>
      <c r="S135" s="188"/>
      <c r="T135" s="190">
        <f>T136</f>
        <v>0</v>
      </c>
      <c r="AR135" s="191" t="s">
        <v>80</v>
      </c>
      <c r="AT135" s="192" t="s">
        <v>72</v>
      </c>
      <c r="AU135" s="192" t="s">
        <v>78</v>
      </c>
      <c r="AY135" s="191" t="s">
        <v>111</v>
      </c>
      <c r="BK135" s="193">
        <f>BK136</f>
        <v>0</v>
      </c>
    </row>
    <row r="136" spans="1:65" s="2" customFormat="1" ht="21.75" customHeight="1">
      <c r="A136" s="31"/>
      <c r="B136" s="32"/>
      <c r="C136" s="196" t="s">
        <v>157</v>
      </c>
      <c r="D136" s="196" t="s">
        <v>115</v>
      </c>
      <c r="E136" s="197" t="s">
        <v>158</v>
      </c>
      <c r="F136" s="198" t="s">
        <v>159</v>
      </c>
      <c r="G136" s="199" t="s">
        <v>160</v>
      </c>
      <c r="H136" s="200">
        <v>1</v>
      </c>
      <c r="I136" s="201"/>
      <c r="J136" s="202">
        <f>ROUND(I136*H136,2)</f>
        <v>0</v>
      </c>
      <c r="K136" s="203"/>
      <c r="L136" s="36"/>
      <c r="M136" s="204" t="s">
        <v>1</v>
      </c>
      <c r="N136" s="205" t="s">
        <v>38</v>
      </c>
      <c r="O136" s="68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208" t="s">
        <v>161</v>
      </c>
      <c r="AT136" s="208" t="s">
        <v>115</v>
      </c>
      <c r="AU136" s="208" t="s">
        <v>80</v>
      </c>
      <c r="AY136" s="14" t="s">
        <v>111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4" t="s">
        <v>78</v>
      </c>
      <c r="BK136" s="209">
        <f>ROUND(I136*H136,2)</f>
        <v>0</v>
      </c>
      <c r="BL136" s="14" t="s">
        <v>161</v>
      </c>
      <c r="BM136" s="208" t="s">
        <v>162</v>
      </c>
    </row>
    <row r="137" spans="1:65" s="12" customFormat="1" ht="22.9" customHeight="1">
      <c r="B137" s="180"/>
      <c r="C137" s="181"/>
      <c r="D137" s="182" t="s">
        <v>72</v>
      </c>
      <c r="E137" s="194" t="s">
        <v>163</v>
      </c>
      <c r="F137" s="194" t="s">
        <v>164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SUM(P138:P153)</f>
        <v>0</v>
      </c>
      <c r="Q137" s="188"/>
      <c r="R137" s="189">
        <f>SUM(R138:R153)</f>
        <v>13.43041558</v>
      </c>
      <c r="S137" s="188"/>
      <c r="T137" s="190">
        <f>SUM(T138:T153)</f>
        <v>4.7431000000000001</v>
      </c>
      <c r="AR137" s="191" t="s">
        <v>80</v>
      </c>
      <c r="AT137" s="192" t="s">
        <v>72</v>
      </c>
      <c r="AU137" s="192" t="s">
        <v>78</v>
      </c>
      <c r="AY137" s="191" t="s">
        <v>111</v>
      </c>
      <c r="BK137" s="193">
        <f>SUM(BK138:BK153)</f>
        <v>0</v>
      </c>
    </row>
    <row r="138" spans="1:65" s="2" customFormat="1" ht="21.75" customHeight="1">
      <c r="A138" s="31"/>
      <c r="B138" s="32"/>
      <c r="C138" s="196" t="s">
        <v>165</v>
      </c>
      <c r="D138" s="196" t="s">
        <v>115</v>
      </c>
      <c r="E138" s="197" t="s">
        <v>166</v>
      </c>
      <c r="F138" s="198" t="s">
        <v>167</v>
      </c>
      <c r="G138" s="199" t="s">
        <v>168</v>
      </c>
      <c r="H138" s="200">
        <v>234.45</v>
      </c>
      <c r="I138" s="201"/>
      <c r="J138" s="202">
        <f t="shared" ref="J138:J153" si="0">ROUND(I138*H138,2)</f>
        <v>0</v>
      </c>
      <c r="K138" s="203"/>
      <c r="L138" s="36"/>
      <c r="M138" s="204" t="s">
        <v>1</v>
      </c>
      <c r="N138" s="205" t="s">
        <v>38</v>
      </c>
      <c r="O138" s="68"/>
      <c r="P138" s="206">
        <f t="shared" ref="P138:P153" si="1">O138*H138</f>
        <v>0</v>
      </c>
      <c r="Q138" s="206">
        <v>0</v>
      </c>
      <c r="R138" s="206">
        <f t="shared" ref="R138:R153" si="2">Q138*H138</f>
        <v>0</v>
      </c>
      <c r="S138" s="206">
        <v>1.4E-2</v>
      </c>
      <c r="T138" s="207">
        <f t="shared" ref="T138:T153" si="3">S138*H138</f>
        <v>3.2822999999999998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208" t="s">
        <v>161</v>
      </c>
      <c r="AT138" s="208" t="s">
        <v>115</v>
      </c>
      <c r="AU138" s="208" t="s">
        <v>80</v>
      </c>
      <c r="AY138" s="14" t="s">
        <v>111</v>
      </c>
      <c r="BE138" s="209">
        <f t="shared" ref="BE138:BE153" si="4">IF(N138="základní",J138,0)</f>
        <v>0</v>
      </c>
      <c r="BF138" s="209">
        <f t="shared" ref="BF138:BF153" si="5">IF(N138="snížená",J138,0)</f>
        <v>0</v>
      </c>
      <c r="BG138" s="209">
        <f t="shared" ref="BG138:BG153" si="6">IF(N138="zákl. přenesená",J138,0)</f>
        <v>0</v>
      </c>
      <c r="BH138" s="209">
        <f t="shared" ref="BH138:BH153" si="7">IF(N138="sníž. přenesená",J138,0)</f>
        <v>0</v>
      </c>
      <c r="BI138" s="209">
        <f t="shared" ref="BI138:BI153" si="8">IF(N138="nulová",J138,0)</f>
        <v>0</v>
      </c>
      <c r="BJ138" s="14" t="s">
        <v>78</v>
      </c>
      <c r="BK138" s="209">
        <f t="shared" ref="BK138:BK153" si="9">ROUND(I138*H138,2)</f>
        <v>0</v>
      </c>
      <c r="BL138" s="14" t="s">
        <v>161</v>
      </c>
      <c r="BM138" s="208" t="s">
        <v>169</v>
      </c>
    </row>
    <row r="139" spans="1:65" s="2" customFormat="1" ht="21.75" customHeight="1">
      <c r="A139" s="31"/>
      <c r="B139" s="32"/>
      <c r="C139" s="196" t="s">
        <v>170</v>
      </c>
      <c r="D139" s="196" t="s">
        <v>115</v>
      </c>
      <c r="E139" s="197" t="s">
        <v>171</v>
      </c>
      <c r="F139" s="198" t="s">
        <v>172</v>
      </c>
      <c r="G139" s="199" t="s">
        <v>168</v>
      </c>
      <c r="H139" s="200">
        <v>26.2</v>
      </c>
      <c r="I139" s="201"/>
      <c r="J139" s="202">
        <f t="shared" si="0"/>
        <v>0</v>
      </c>
      <c r="K139" s="203"/>
      <c r="L139" s="36"/>
      <c r="M139" s="204" t="s">
        <v>1</v>
      </c>
      <c r="N139" s="205" t="s">
        <v>38</v>
      </c>
      <c r="O139" s="68"/>
      <c r="P139" s="206">
        <f t="shared" si="1"/>
        <v>0</v>
      </c>
      <c r="Q139" s="206">
        <v>0</v>
      </c>
      <c r="R139" s="206">
        <f t="shared" si="2"/>
        <v>0</v>
      </c>
      <c r="S139" s="206">
        <v>2.4E-2</v>
      </c>
      <c r="T139" s="207">
        <f t="shared" si="3"/>
        <v>0.62880000000000003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208" t="s">
        <v>161</v>
      </c>
      <c r="AT139" s="208" t="s">
        <v>115</v>
      </c>
      <c r="AU139" s="208" t="s">
        <v>80</v>
      </c>
      <c r="AY139" s="14" t="s">
        <v>111</v>
      </c>
      <c r="BE139" s="209">
        <f t="shared" si="4"/>
        <v>0</v>
      </c>
      <c r="BF139" s="209">
        <f t="shared" si="5"/>
        <v>0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4" t="s">
        <v>78</v>
      </c>
      <c r="BK139" s="209">
        <f t="shared" si="9"/>
        <v>0</v>
      </c>
      <c r="BL139" s="14" t="s">
        <v>161</v>
      </c>
      <c r="BM139" s="208" t="s">
        <v>173</v>
      </c>
    </row>
    <row r="140" spans="1:65" s="2" customFormat="1" ht="21.75" customHeight="1">
      <c r="A140" s="31"/>
      <c r="B140" s="32"/>
      <c r="C140" s="196" t="s">
        <v>174</v>
      </c>
      <c r="D140" s="196" t="s">
        <v>115</v>
      </c>
      <c r="E140" s="197" t="s">
        <v>175</v>
      </c>
      <c r="F140" s="198" t="s">
        <v>176</v>
      </c>
      <c r="G140" s="199" t="s">
        <v>168</v>
      </c>
      <c r="H140" s="200">
        <v>26</v>
      </c>
      <c r="I140" s="201"/>
      <c r="J140" s="202">
        <f t="shared" si="0"/>
        <v>0</v>
      </c>
      <c r="K140" s="203"/>
      <c r="L140" s="36"/>
      <c r="M140" s="204" t="s">
        <v>1</v>
      </c>
      <c r="N140" s="205" t="s">
        <v>38</v>
      </c>
      <c r="O140" s="68"/>
      <c r="P140" s="206">
        <f t="shared" si="1"/>
        <v>0</v>
      </c>
      <c r="Q140" s="206">
        <v>0</v>
      </c>
      <c r="R140" s="206">
        <f t="shared" si="2"/>
        <v>0</v>
      </c>
      <c r="S140" s="206">
        <v>3.2000000000000001E-2</v>
      </c>
      <c r="T140" s="207">
        <f t="shared" si="3"/>
        <v>0.83200000000000007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208" t="s">
        <v>161</v>
      </c>
      <c r="AT140" s="208" t="s">
        <v>115</v>
      </c>
      <c r="AU140" s="208" t="s">
        <v>80</v>
      </c>
      <c r="AY140" s="14" t="s">
        <v>111</v>
      </c>
      <c r="BE140" s="209">
        <f t="shared" si="4"/>
        <v>0</v>
      </c>
      <c r="BF140" s="209">
        <f t="shared" si="5"/>
        <v>0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4" t="s">
        <v>78</v>
      </c>
      <c r="BK140" s="209">
        <f t="shared" si="9"/>
        <v>0</v>
      </c>
      <c r="BL140" s="14" t="s">
        <v>161</v>
      </c>
      <c r="BM140" s="208" t="s">
        <v>177</v>
      </c>
    </row>
    <row r="141" spans="1:65" s="2" customFormat="1" ht="21.75" customHeight="1">
      <c r="A141" s="31"/>
      <c r="B141" s="32"/>
      <c r="C141" s="196" t="s">
        <v>178</v>
      </c>
      <c r="D141" s="196" t="s">
        <v>115</v>
      </c>
      <c r="E141" s="197" t="s">
        <v>179</v>
      </c>
      <c r="F141" s="198" t="s">
        <v>180</v>
      </c>
      <c r="G141" s="199" t="s">
        <v>168</v>
      </c>
      <c r="H141" s="200">
        <v>234.45</v>
      </c>
      <c r="I141" s="201"/>
      <c r="J141" s="202">
        <f t="shared" si="0"/>
        <v>0</v>
      </c>
      <c r="K141" s="203"/>
      <c r="L141" s="36"/>
      <c r="M141" s="204" t="s">
        <v>1</v>
      </c>
      <c r="N141" s="205" t="s">
        <v>38</v>
      </c>
      <c r="O141" s="68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208" t="s">
        <v>161</v>
      </c>
      <c r="AT141" s="208" t="s">
        <v>115</v>
      </c>
      <c r="AU141" s="208" t="s">
        <v>80</v>
      </c>
      <c r="AY141" s="14" t="s">
        <v>111</v>
      </c>
      <c r="BE141" s="209">
        <f t="shared" si="4"/>
        <v>0</v>
      </c>
      <c r="BF141" s="209">
        <f t="shared" si="5"/>
        <v>0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4" t="s">
        <v>78</v>
      </c>
      <c r="BK141" s="209">
        <f t="shared" si="9"/>
        <v>0</v>
      </c>
      <c r="BL141" s="14" t="s">
        <v>161</v>
      </c>
      <c r="BM141" s="208" t="s">
        <v>181</v>
      </c>
    </row>
    <row r="142" spans="1:65" s="2" customFormat="1" ht="16.5" customHeight="1">
      <c r="A142" s="31"/>
      <c r="B142" s="32"/>
      <c r="C142" s="210" t="s">
        <v>112</v>
      </c>
      <c r="D142" s="210" t="s">
        <v>182</v>
      </c>
      <c r="E142" s="211" t="s">
        <v>183</v>
      </c>
      <c r="F142" s="212" t="s">
        <v>184</v>
      </c>
      <c r="G142" s="213" t="s">
        <v>185</v>
      </c>
      <c r="H142" s="214">
        <v>4.5</v>
      </c>
      <c r="I142" s="215"/>
      <c r="J142" s="216">
        <f t="shared" si="0"/>
        <v>0</v>
      </c>
      <c r="K142" s="217"/>
      <c r="L142" s="218"/>
      <c r="M142" s="219" t="s">
        <v>1</v>
      </c>
      <c r="N142" s="220" t="s">
        <v>38</v>
      </c>
      <c r="O142" s="68"/>
      <c r="P142" s="206">
        <f t="shared" si="1"/>
        <v>0</v>
      </c>
      <c r="Q142" s="206">
        <v>0.55000000000000004</v>
      </c>
      <c r="R142" s="206">
        <f t="shared" si="2"/>
        <v>2.4750000000000001</v>
      </c>
      <c r="S142" s="206">
        <v>0</v>
      </c>
      <c r="T142" s="207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208" t="s">
        <v>186</v>
      </c>
      <c r="AT142" s="208" t="s">
        <v>182</v>
      </c>
      <c r="AU142" s="208" t="s">
        <v>80</v>
      </c>
      <c r="AY142" s="14" t="s">
        <v>111</v>
      </c>
      <c r="BE142" s="209">
        <f t="shared" si="4"/>
        <v>0</v>
      </c>
      <c r="BF142" s="209">
        <f t="shared" si="5"/>
        <v>0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4" t="s">
        <v>78</v>
      </c>
      <c r="BK142" s="209">
        <f t="shared" si="9"/>
        <v>0</v>
      </c>
      <c r="BL142" s="14" t="s">
        <v>161</v>
      </c>
      <c r="BM142" s="208" t="s">
        <v>187</v>
      </c>
    </row>
    <row r="143" spans="1:65" s="2" customFormat="1" ht="21.75" customHeight="1">
      <c r="A143" s="31"/>
      <c r="B143" s="32"/>
      <c r="C143" s="196" t="s">
        <v>188</v>
      </c>
      <c r="D143" s="196" t="s">
        <v>115</v>
      </c>
      <c r="E143" s="197" t="s">
        <v>189</v>
      </c>
      <c r="F143" s="198" t="s">
        <v>190</v>
      </c>
      <c r="G143" s="199" t="s">
        <v>168</v>
      </c>
      <c r="H143" s="200">
        <v>26.2</v>
      </c>
      <c r="I143" s="201"/>
      <c r="J143" s="202">
        <f t="shared" si="0"/>
        <v>0</v>
      </c>
      <c r="K143" s="203"/>
      <c r="L143" s="36"/>
      <c r="M143" s="204" t="s">
        <v>1</v>
      </c>
      <c r="N143" s="205" t="s">
        <v>38</v>
      </c>
      <c r="O143" s="68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208" t="s">
        <v>161</v>
      </c>
      <c r="AT143" s="208" t="s">
        <v>115</v>
      </c>
      <c r="AU143" s="208" t="s">
        <v>80</v>
      </c>
      <c r="AY143" s="14" t="s">
        <v>111</v>
      </c>
      <c r="BE143" s="209">
        <f t="shared" si="4"/>
        <v>0</v>
      </c>
      <c r="BF143" s="209">
        <f t="shared" si="5"/>
        <v>0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4" t="s">
        <v>78</v>
      </c>
      <c r="BK143" s="209">
        <f t="shared" si="9"/>
        <v>0</v>
      </c>
      <c r="BL143" s="14" t="s">
        <v>161</v>
      </c>
      <c r="BM143" s="208" t="s">
        <v>191</v>
      </c>
    </row>
    <row r="144" spans="1:65" s="2" customFormat="1" ht="16.5" customHeight="1">
      <c r="A144" s="31"/>
      <c r="B144" s="32"/>
      <c r="C144" s="210" t="s">
        <v>192</v>
      </c>
      <c r="D144" s="210" t="s">
        <v>182</v>
      </c>
      <c r="E144" s="211" t="s">
        <v>193</v>
      </c>
      <c r="F144" s="212" t="s">
        <v>194</v>
      </c>
      <c r="G144" s="213" t="s">
        <v>185</v>
      </c>
      <c r="H144" s="214">
        <v>0.66500000000000004</v>
      </c>
      <c r="I144" s="215"/>
      <c r="J144" s="216">
        <f t="shared" si="0"/>
        <v>0</v>
      </c>
      <c r="K144" s="217"/>
      <c r="L144" s="218"/>
      <c r="M144" s="219" t="s">
        <v>1</v>
      </c>
      <c r="N144" s="220" t="s">
        <v>38</v>
      </c>
      <c r="O144" s="68"/>
      <c r="P144" s="206">
        <f t="shared" si="1"/>
        <v>0</v>
      </c>
      <c r="Q144" s="206">
        <v>0.55000000000000004</v>
      </c>
      <c r="R144" s="206">
        <f t="shared" si="2"/>
        <v>0.36575000000000008</v>
      </c>
      <c r="S144" s="206">
        <v>0</v>
      </c>
      <c r="T144" s="207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208" t="s">
        <v>186</v>
      </c>
      <c r="AT144" s="208" t="s">
        <v>182</v>
      </c>
      <c r="AU144" s="208" t="s">
        <v>80</v>
      </c>
      <c r="AY144" s="14" t="s">
        <v>111</v>
      </c>
      <c r="BE144" s="209">
        <f t="shared" si="4"/>
        <v>0</v>
      </c>
      <c r="BF144" s="209">
        <f t="shared" si="5"/>
        <v>0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4" t="s">
        <v>78</v>
      </c>
      <c r="BK144" s="209">
        <f t="shared" si="9"/>
        <v>0</v>
      </c>
      <c r="BL144" s="14" t="s">
        <v>161</v>
      </c>
      <c r="BM144" s="208" t="s">
        <v>195</v>
      </c>
    </row>
    <row r="145" spans="1:65" s="2" customFormat="1" ht="21.75" customHeight="1">
      <c r="A145" s="31"/>
      <c r="B145" s="32"/>
      <c r="C145" s="196" t="s">
        <v>196</v>
      </c>
      <c r="D145" s="196" t="s">
        <v>115</v>
      </c>
      <c r="E145" s="197" t="s">
        <v>197</v>
      </c>
      <c r="F145" s="198" t="s">
        <v>198</v>
      </c>
      <c r="G145" s="199" t="s">
        <v>168</v>
      </c>
      <c r="H145" s="200">
        <v>26</v>
      </c>
      <c r="I145" s="201"/>
      <c r="J145" s="202">
        <f t="shared" si="0"/>
        <v>0</v>
      </c>
      <c r="K145" s="203"/>
      <c r="L145" s="36"/>
      <c r="M145" s="204" t="s">
        <v>1</v>
      </c>
      <c r="N145" s="205" t="s">
        <v>38</v>
      </c>
      <c r="O145" s="68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208" t="s">
        <v>161</v>
      </c>
      <c r="AT145" s="208" t="s">
        <v>115</v>
      </c>
      <c r="AU145" s="208" t="s">
        <v>80</v>
      </c>
      <c r="AY145" s="14" t="s">
        <v>111</v>
      </c>
      <c r="BE145" s="209">
        <f t="shared" si="4"/>
        <v>0</v>
      </c>
      <c r="BF145" s="209">
        <f t="shared" si="5"/>
        <v>0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4" t="s">
        <v>78</v>
      </c>
      <c r="BK145" s="209">
        <f t="shared" si="9"/>
        <v>0</v>
      </c>
      <c r="BL145" s="14" t="s">
        <v>161</v>
      </c>
      <c r="BM145" s="208" t="s">
        <v>199</v>
      </c>
    </row>
    <row r="146" spans="1:65" s="2" customFormat="1" ht="16.5" customHeight="1">
      <c r="A146" s="31"/>
      <c r="B146" s="32"/>
      <c r="C146" s="210" t="s">
        <v>200</v>
      </c>
      <c r="D146" s="210" t="s">
        <v>182</v>
      </c>
      <c r="E146" s="211" t="s">
        <v>201</v>
      </c>
      <c r="F146" s="212" t="s">
        <v>202</v>
      </c>
      <c r="G146" s="213" t="s">
        <v>185</v>
      </c>
      <c r="H146" s="214">
        <v>1.04</v>
      </c>
      <c r="I146" s="215"/>
      <c r="J146" s="216">
        <f t="shared" si="0"/>
        <v>0</v>
      </c>
      <c r="K146" s="217"/>
      <c r="L146" s="218"/>
      <c r="M146" s="219" t="s">
        <v>1</v>
      </c>
      <c r="N146" s="220" t="s">
        <v>38</v>
      </c>
      <c r="O146" s="68"/>
      <c r="P146" s="206">
        <f t="shared" si="1"/>
        <v>0</v>
      </c>
      <c r="Q146" s="206">
        <v>0.55000000000000004</v>
      </c>
      <c r="R146" s="206">
        <f t="shared" si="2"/>
        <v>0.57200000000000006</v>
      </c>
      <c r="S146" s="206">
        <v>0</v>
      </c>
      <c r="T146" s="207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208" t="s">
        <v>186</v>
      </c>
      <c r="AT146" s="208" t="s">
        <v>182</v>
      </c>
      <c r="AU146" s="208" t="s">
        <v>80</v>
      </c>
      <c r="AY146" s="14" t="s">
        <v>111</v>
      </c>
      <c r="BE146" s="209">
        <f t="shared" si="4"/>
        <v>0</v>
      </c>
      <c r="BF146" s="209">
        <f t="shared" si="5"/>
        <v>0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4" t="s">
        <v>78</v>
      </c>
      <c r="BK146" s="209">
        <f t="shared" si="9"/>
        <v>0</v>
      </c>
      <c r="BL146" s="14" t="s">
        <v>161</v>
      </c>
      <c r="BM146" s="208" t="s">
        <v>203</v>
      </c>
    </row>
    <row r="147" spans="1:65" s="2" customFormat="1" ht="21.75" customHeight="1">
      <c r="A147" s="31"/>
      <c r="B147" s="32"/>
      <c r="C147" s="196" t="s">
        <v>204</v>
      </c>
      <c r="D147" s="196" t="s">
        <v>115</v>
      </c>
      <c r="E147" s="197" t="s">
        <v>205</v>
      </c>
      <c r="F147" s="198" t="s">
        <v>206</v>
      </c>
      <c r="G147" s="199" t="s">
        <v>118</v>
      </c>
      <c r="H147" s="200">
        <v>299.30599999999998</v>
      </c>
      <c r="I147" s="201"/>
      <c r="J147" s="202">
        <f t="shared" si="0"/>
        <v>0</v>
      </c>
      <c r="K147" s="203"/>
      <c r="L147" s="36"/>
      <c r="M147" s="204" t="s">
        <v>1</v>
      </c>
      <c r="N147" s="205" t="s">
        <v>38</v>
      </c>
      <c r="O147" s="68"/>
      <c r="P147" s="206">
        <f t="shared" si="1"/>
        <v>0</v>
      </c>
      <c r="Q147" s="206">
        <v>1.423E-2</v>
      </c>
      <c r="R147" s="206">
        <f t="shared" si="2"/>
        <v>4.2591243799999994</v>
      </c>
      <c r="S147" s="206">
        <v>0</v>
      </c>
      <c r="T147" s="207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208" t="s">
        <v>161</v>
      </c>
      <c r="AT147" s="208" t="s">
        <v>115</v>
      </c>
      <c r="AU147" s="208" t="s">
        <v>80</v>
      </c>
      <c r="AY147" s="14" t="s">
        <v>111</v>
      </c>
      <c r="BE147" s="209">
        <f t="shared" si="4"/>
        <v>0</v>
      </c>
      <c r="BF147" s="209">
        <f t="shared" si="5"/>
        <v>0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4" t="s">
        <v>78</v>
      </c>
      <c r="BK147" s="209">
        <f t="shared" si="9"/>
        <v>0</v>
      </c>
      <c r="BL147" s="14" t="s">
        <v>161</v>
      </c>
      <c r="BM147" s="208" t="s">
        <v>207</v>
      </c>
    </row>
    <row r="148" spans="1:65" s="2" customFormat="1" ht="21.75" customHeight="1">
      <c r="A148" s="31"/>
      <c r="B148" s="32"/>
      <c r="C148" s="196" t="s">
        <v>8</v>
      </c>
      <c r="D148" s="196" t="s">
        <v>115</v>
      </c>
      <c r="E148" s="197" t="s">
        <v>208</v>
      </c>
      <c r="F148" s="198" t="s">
        <v>209</v>
      </c>
      <c r="G148" s="199" t="s">
        <v>118</v>
      </c>
      <c r="H148" s="200">
        <v>299.30599999999998</v>
      </c>
      <c r="I148" s="201"/>
      <c r="J148" s="202">
        <f t="shared" si="0"/>
        <v>0</v>
      </c>
      <c r="K148" s="203"/>
      <c r="L148" s="36"/>
      <c r="M148" s="204" t="s">
        <v>1</v>
      </c>
      <c r="N148" s="205" t="s">
        <v>38</v>
      </c>
      <c r="O148" s="68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208" t="s">
        <v>161</v>
      </c>
      <c r="AT148" s="208" t="s">
        <v>115</v>
      </c>
      <c r="AU148" s="208" t="s">
        <v>80</v>
      </c>
      <c r="AY148" s="14" t="s">
        <v>111</v>
      </c>
      <c r="BE148" s="209">
        <f t="shared" si="4"/>
        <v>0</v>
      </c>
      <c r="BF148" s="209">
        <f t="shared" si="5"/>
        <v>0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4" t="s">
        <v>78</v>
      </c>
      <c r="BK148" s="209">
        <f t="shared" si="9"/>
        <v>0</v>
      </c>
      <c r="BL148" s="14" t="s">
        <v>161</v>
      </c>
      <c r="BM148" s="208" t="s">
        <v>210</v>
      </c>
    </row>
    <row r="149" spans="1:65" s="2" customFormat="1" ht="16.5" customHeight="1">
      <c r="A149" s="31"/>
      <c r="B149" s="32"/>
      <c r="C149" s="210" t="s">
        <v>211</v>
      </c>
      <c r="D149" s="210" t="s">
        <v>182</v>
      </c>
      <c r="E149" s="211" t="s">
        <v>212</v>
      </c>
      <c r="F149" s="212" t="s">
        <v>213</v>
      </c>
      <c r="G149" s="213" t="s">
        <v>185</v>
      </c>
      <c r="H149" s="214">
        <v>3.15</v>
      </c>
      <c r="I149" s="215"/>
      <c r="J149" s="216">
        <f t="shared" si="0"/>
        <v>0</v>
      </c>
      <c r="K149" s="217"/>
      <c r="L149" s="218"/>
      <c r="M149" s="219" t="s">
        <v>1</v>
      </c>
      <c r="N149" s="220" t="s">
        <v>38</v>
      </c>
      <c r="O149" s="68"/>
      <c r="P149" s="206">
        <f t="shared" si="1"/>
        <v>0</v>
      </c>
      <c r="Q149" s="206">
        <v>0.55000000000000004</v>
      </c>
      <c r="R149" s="206">
        <f t="shared" si="2"/>
        <v>1.7325000000000002</v>
      </c>
      <c r="S149" s="206">
        <v>0</v>
      </c>
      <c r="T149" s="207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208" t="s">
        <v>186</v>
      </c>
      <c r="AT149" s="208" t="s">
        <v>182</v>
      </c>
      <c r="AU149" s="208" t="s">
        <v>80</v>
      </c>
      <c r="AY149" s="14" t="s">
        <v>111</v>
      </c>
      <c r="BE149" s="209">
        <f t="shared" si="4"/>
        <v>0</v>
      </c>
      <c r="BF149" s="209">
        <f t="shared" si="5"/>
        <v>0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4" t="s">
        <v>78</v>
      </c>
      <c r="BK149" s="209">
        <f t="shared" si="9"/>
        <v>0</v>
      </c>
      <c r="BL149" s="14" t="s">
        <v>161</v>
      </c>
      <c r="BM149" s="208" t="s">
        <v>214</v>
      </c>
    </row>
    <row r="150" spans="1:65" s="2" customFormat="1" ht="16.5" customHeight="1">
      <c r="A150" s="31"/>
      <c r="B150" s="32"/>
      <c r="C150" s="196" t="s">
        <v>161</v>
      </c>
      <c r="D150" s="196" t="s">
        <v>115</v>
      </c>
      <c r="E150" s="197" t="s">
        <v>215</v>
      </c>
      <c r="F150" s="198" t="s">
        <v>216</v>
      </c>
      <c r="G150" s="199" t="s">
        <v>118</v>
      </c>
      <c r="H150" s="200">
        <v>260</v>
      </c>
      <c r="I150" s="201"/>
      <c r="J150" s="202">
        <f t="shared" si="0"/>
        <v>0</v>
      </c>
      <c r="K150" s="203"/>
      <c r="L150" s="36"/>
      <c r="M150" s="204" t="s">
        <v>1</v>
      </c>
      <c r="N150" s="205" t="s">
        <v>38</v>
      </c>
      <c r="O150" s="68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208" t="s">
        <v>161</v>
      </c>
      <c r="AT150" s="208" t="s">
        <v>115</v>
      </c>
      <c r="AU150" s="208" t="s">
        <v>80</v>
      </c>
      <c r="AY150" s="14" t="s">
        <v>111</v>
      </c>
      <c r="BE150" s="209">
        <f t="shared" si="4"/>
        <v>0</v>
      </c>
      <c r="BF150" s="209">
        <f t="shared" si="5"/>
        <v>0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4" t="s">
        <v>78</v>
      </c>
      <c r="BK150" s="209">
        <f t="shared" si="9"/>
        <v>0</v>
      </c>
      <c r="BL150" s="14" t="s">
        <v>161</v>
      </c>
      <c r="BM150" s="208" t="s">
        <v>217</v>
      </c>
    </row>
    <row r="151" spans="1:65" s="2" customFormat="1" ht="16.5" customHeight="1">
      <c r="A151" s="31"/>
      <c r="B151" s="32"/>
      <c r="C151" s="210" t="s">
        <v>218</v>
      </c>
      <c r="D151" s="210" t="s">
        <v>182</v>
      </c>
      <c r="E151" s="211" t="s">
        <v>219</v>
      </c>
      <c r="F151" s="212" t="s">
        <v>220</v>
      </c>
      <c r="G151" s="213" t="s">
        <v>185</v>
      </c>
      <c r="H151" s="214">
        <v>6.61</v>
      </c>
      <c r="I151" s="215"/>
      <c r="J151" s="216">
        <f t="shared" si="0"/>
        <v>0</v>
      </c>
      <c r="K151" s="217"/>
      <c r="L151" s="218"/>
      <c r="M151" s="219" t="s">
        <v>1</v>
      </c>
      <c r="N151" s="220" t="s">
        <v>38</v>
      </c>
      <c r="O151" s="68"/>
      <c r="P151" s="206">
        <f t="shared" si="1"/>
        <v>0</v>
      </c>
      <c r="Q151" s="206">
        <v>0.55000000000000004</v>
      </c>
      <c r="R151" s="206">
        <f t="shared" si="2"/>
        <v>3.6355000000000004</v>
      </c>
      <c r="S151" s="206">
        <v>0</v>
      </c>
      <c r="T151" s="207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208" t="s">
        <v>186</v>
      </c>
      <c r="AT151" s="208" t="s">
        <v>182</v>
      </c>
      <c r="AU151" s="208" t="s">
        <v>80</v>
      </c>
      <c r="AY151" s="14" t="s">
        <v>111</v>
      </c>
      <c r="BE151" s="209">
        <f t="shared" si="4"/>
        <v>0</v>
      </c>
      <c r="BF151" s="209">
        <f t="shared" si="5"/>
        <v>0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4" t="s">
        <v>78</v>
      </c>
      <c r="BK151" s="209">
        <f t="shared" si="9"/>
        <v>0</v>
      </c>
      <c r="BL151" s="14" t="s">
        <v>161</v>
      </c>
      <c r="BM151" s="208" t="s">
        <v>221</v>
      </c>
    </row>
    <row r="152" spans="1:65" s="2" customFormat="1" ht="21.75" customHeight="1">
      <c r="A152" s="31"/>
      <c r="B152" s="32"/>
      <c r="C152" s="196" t="s">
        <v>222</v>
      </c>
      <c r="D152" s="196" t="s">
        <v>115</v>
      </c>
      <c r="E152" s="197" t="s">
        <v>223</v>
      </c>
      <c r="F152" s="198" t="s">
        <v>224</v>
      </c>
      <c r="G152" s="199" t="s">
        <v>185</v>
      </c>
      <c r="H152" s="200">
        <v>15.96</v>
      </c>
      <c r="I152" s="201"/>
      <c r="J152" s="202">
        <f t="shared" si="0"/>
        <v>0</v>
      </c>
      <c r="K152" s="203"/>
      <c r="L152" s="36"/>
      <c r="M152" s="204" t="s">
        <v>1</v>
      </c>
      <c r="N152" s="205" t="s">
        <v>38</v>
      </c>
      <c r="O152" s="68"/>
      <c r="P152" s="206">
        <f t="shared" si="1"/>
        <v>0</v>
      </c>
      <c r="Q152" s="206">
        <v>2.4469999999999999E-2</v>
      </c>
      <c r="R152" s="206">
        <f t="shared" si="2"/>
        <v>0.39054119999999998</v>
      </c>
      <c r="S152" s="206">
        <v>0</v>
      </c>
      <c r="T152" s="207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208" t="s">
        <v>161</v>
      </c>
      <c r="AT152" s="208" t="s">
        <v>115</v>
      </c>
      <c r="AU152" s="208" t="s">
        <v>80</v>
      </c>
      <c r="AY152" s="14" t="s">
        <v>111</v>
      </c>
      <c r="BE152" s="209">
        <f t="shared" si="4"/>
        <v>0</v>
      </c>
      <c r="BF152" s="209">
        <f t="shared" si="5"/>
        <v>0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4" t="s">
        <v>78</v>
      </c>
      <c r="BK152" s="209">
        <f t="shared" si="9"/>
        <v>0</v>
      </c>
      <c r="BL152" s="14" t="s">
        <v>161</v>
      </c>
      <c r="BM152" s="208" t="s">
        <v>225</v>
      </c>
    </row>
    <row r="153" spans="1:65" s="2" customFormat="1" ht="21.75" customHeight="1">
      <c r="A153" s="31"/>
      <c r="B153" s="32"/>
      <c r="C153" s="196" t="s">
        <v>226</v>
      </c>
      <c r="D153" s="196" t="s">
        <v>115</v>
      </c>
      <c r="E153" s="197" t="s">
        <v>227</v>
      </c>
      <c r="F153" s="198" t="s">
        <v>228</v>
      </c>
      <c r="G153" s="199" t="s">
        <v>141</v>
      </c>
      <c r="H153" s="200">
        <v>13.43</v>
      </c>
      <c r="I153" s="201"/>
      <c r="J153" s="202">
        <f t="shared" si="0"/>
        <v>0</v>
      </c>
      <c r="K153" s="203"/>
      <c r="L153" s="36"/>
      <c r="M153" s="204" t="s">
        <v>1</v>
      </c>
      <c r="N153" s="205" t="s">
        <v>38</v>
      </c>
      <c r="O153" s="68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208" t="s">
        <v>161</v>
      </c>
      <c r="AT153" s="208" t="s">
        <v>115</v>
      </c>
      <c r="AU153" s="208" t="s">
        <v>80</v>
      </c>
      <c r="AY153" s="14" t="s">
        <v>111</v>
      </c>
      <c r="BE153" s="209">
        <f t="shared" si="4"/>
        <v>0</v>
      </c>
      <c r="BF153" s="209">
        <f t="shared" si="5"/>
        <v>0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4" t="s">
        <v>78</v>
      </c>
      <c r="BK153" s="209">
        <f t="shared" si="9"/>
        <v>0</v>
      </c>
      <c r="BL153" s="14" t="s">
        <v>161</v>
      </c>
      <c r="BM153" s="208" t="s">
        <v>229</v>
      </c>
    </row>
    <row r="154" spans="1:65" s="12" customFormat="1" ht="22.9" customHeight="1">
      <c r="B154" s="180"/>
      <c r="C154" s="181"/>
      <c r="D154" s="182" t="s">
        <v>72</v>
      </c>
      <c r="E154" s="194" t="s">
        <v>230</v>
      </c>
      <c r="F154" s="194" t="s">
        <v>231</v>
      </c>
      <c r="G154" s="181"/>
      <c r="H154" s="181"/>
      <c r="I154" s="184"/>
      <c r="J154" s="195">
        <f>BK154</f>
        <v>0</v>
      </c>
      <c r="K154" s="181"/>
      <c r="L154" s="186"/>
      <c r="M154" s="187"/>
      <c r="N154" s="188"/>
      <c r="O154" s="188"/>
      <c r="P154" s="189">
        <f>SUM(P155:P167)</f>
        <v>0</v>
      </c>
      <c r="Q154" s="188"/>
      <c r="R154" s="189">
        <f>SUM(R155:R167)</f>
        <v>2.4423398000000001</v>
      </c>
      <c r="S154" s="188"/>
      <c r="T154" s="190">
        <f>SUM(T155:T167)</f>
        <v>0</v>
      </c>
      <c r="AR154" s="191" t="s">
        <v>80</v>
      </c>
      <c r="AT154" s="192" t="s">
        <v>72</v>
      </c>
      <c r="AU154" s="192" t="s">
        <v>78</v>
      </c>
      <c r="AY154" s="191" t="s">
        <v>111</v>
      </c>
      <c r="BK154" s="193">
        <f>SUM(BK155:BK167)</f>
        <v>0</v>
      </c>
    </row>
    <row r="155" spans="1:65" s="2" customFormat="1" ht="16.5" customHeight="1">
      <c r="A155" s="31"/>
      <c r="B155" s="32"/>
      <c r="C155" s="196" t="s">
        <v>232</v>
      </c>
      <c r="D155" s="196" t="s">
        <v>115</v>
      </c>
      <c r="E155" s="197" t="s">
        <v>233</v>
      </c>
      <c r="F155" s="198" t="s">
        <v>234</v>
      </c>
      <c r="G155" s="199" t="s">
        <v>118</v>
      </c>
      <c r="H155" s="200">
        <v>299.30599999999998</v>
      </c>
      <c r="I155" s="201"/>
      <c r="J155" s="202">
        <f t="shared" ref="J155:J167" si="10">ROUND(I155*H155,2)</f>
        <v>0</v>
      </c>
      <c r="K155" s="203"/>
      <c r="L155" s="36"/>
      <c r="M155" s="204" t="s">
        <v>1</v>
      </c>
      <c r="N155" s="205" t="s">
        <v>38</v>
      </c>
      <c r="O155" s="68"/>
      <c r="P155" s="206">
        <f t="shared" ref="P155:P167" si="11">O155*H155</f>
        <v>0</v>
      </c>
      <c r="Q155" s="206">
        <v>6.6E-3</v>
      </c>
      <c r="R155" s="206">
        <f t="shared" ref="R155:R167" si="12">Q155*H155</f>
        <v>1.9754195999999999</v>
      </c>
      <c r="S155" s="206">
        <v>0</v>
      </c>
      <c r="T155" s="207">
        <f t="shared" ref="T155:T167" si="1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208" t="s">
        <v>119</v>
      </c>
      <c r="AT155" s="208" t="s">
        <v>115</v>
      </c>
      <c r="AU155" s="208" t="s">
        <v>80</v>
      </c>
      <c r="AY155" s="14" t="s">
        <v>111</v>
      </c>
      <c r="BE155" s="209">
        <f t="shared" ref="BE155:BE167" si="14">IF(N155="základní",J155,0)</f>
        <v>0</v>
      </c>
      <c r="BF155" s="209">
        <f t="shared" ref="BF155:BF167" si="15">IF(N155="snížená",J155,0)</f>
        <v>0</v>
      </c>
      <c r="BG155" s="209">
        <f t="shared" ref="BG155:BG167" si="16">IF(N155="zákl. přenesená",J155,0)</f>
        <v>0</v>
      </c>
      <c r="BH155" s="209">
        <f t="shared" ref="BH155:BH167" si="17">IF(N155="sníž. přenesená",J155,0)</f>
        <v>0</v>
      </c>
      <c r="BI155" s="209">
        <f t="shared" ref="BI155:BI167" si="18">IF(N155="nulová",J155,0)</f>
        <v>0</v>
      </c>
      <c r="BJ155" s="14" t="s">
        <v>78</v>
      </c>
      <c r="BK155" s="209">
        <f t="shared" ref="BK155:BK167" si="19">ROUND(I155*H155,2)</f>
        <v>0</v>
      </c>
      <c r="BL155" s="14" t="s">
        <v>119</v>
      </c>
      <c r="BM155" s="208" t="s">
        <v>235</v>
      </c>
    </row>
    <row r="156" spans="1:65" s="2" customFormat="1" ht="21.75" customHeight="1">
      <c r="A156" s="31"/>
      <c r="B156" s="32"/>
      <c r="C156" s="196" t="s">
        <v>236</v>
      </c>
      <c r="D156" s="196" t="s">
        <v>115</v>
      </c>
      <c r="E156" s="197" t="s">
        <v>237</v>
      </c>
      <c r="F156" s="198" t="s">
        <v>238</v>
      </c>
      <c r="G156" s="199" t="s">
        <v>168</v>
      </c>
      <c r="H156" s="200">
        <v>21.24</v>
      </c>
      <c r="I156" s="201"/>
      <c r="J156" s="202">
        <f t="shared" si="10"/>
        <v>0</v>
      </c>
      <c r="K156" s="203"/>
      <c r="L156" s="36"/>
      <c r="M156" s="204" t="s">
        <v>1</v>
      </c>
      <c r="N156" s="205" t="s">
        <v>38</v>
      </c>
      <c r="O156" s="68"/>
      <c r="P156" s="206">
        <f t="shared" si="11"/>
        <v>0</v>
      </c>
      <c r="Q156" s="206">
        <v>2.2300000000000002E-3</v>
      </c>
      <c r="R156" s="206">
        <f t="shared" si="12"/>
        <v>4.7365200000000003E-2</v>
      </c>
      <c r="S156" s="206">
        <v>0</v>
      </c>
      <c r="T156" s="207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208" t="s">
        <v>161</v>
      </c>
      <c r="AT156" s="208" t="s">
        <v>115</v>
      </c>
      <c r="AU156" s="208" t="s">
        <v>80</v>
      </c>
      <c r="AY156" s="14" t="s">
        <v>111</v>
      </c>
      <c r="BE156" s="209">
        <f t="shared" si="14"/>
        <v>0</v>
      </c>
      <c r="BF156" s="209">
        <f t="shared" si="15"/>
        <v>0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4" t="s">
        <v>78</v>
      </c>
      <c r="BK156" s="209">
        <f t="shared" si="19"/>
        <v>0</v>
      </c>
      <c r="BL156" s="14" t="s">
        <v>161</v>
      </c>
      <c r="BM156" s="208" t="s">
        <v>239</v>
      </c>
    </row>
    <row r="157" spans="1:65" s="2" customFormat="1" ht="16.5" customHeight="1">
      <c r="A157" s="31"/>
      <c r="B157" s="32"/>
      <c r="C157" s="196" t="s">
        <v>240</v>
      </c>
      <c r="D157" s="196" t="s">
        <v>115</v>
      </c>
      <c r="E157" s="197" t="s">
        <v>241</v>
      </c>
      <c r="F157" s="198" t="s">
        <v>242</v>
      </c>
      <c r="G157" s="199" t="s">
        <v>168</v>
      </c>
      <c r="H157" s="200">
        <v>13.6</v>
      </c>
      <c r="I157" s="201"/>
      <c r="J157" s="202">
        <f t="shared" si="10"/>
        <v>0</v>
      </c>
      <c r="K157" s="203"/>
      <c r="L157" s="36"/>
      <c r="M157" s="204" t="s">
        <v>1</v>
      </c>
      <c r="N157" s="205" t="s">
        <v>38</v>
      </c>
      <c r="O157" s="68"/>
      <c r="P157" s="206">
        <f t="shared" si="11"/>
        <v>0</v>
      </c>
      <c r="Q157" s="206">
        <v>3.0500000000000002E-3</v>
      </c>
      <c r="R157" s="206">
        <f t="shared" si="12"/>
        <v>4.1480000000000003E-2</v>
      </c>
      <c r="S157" s="206">
        <v>0</v>
      </c>
      <c r="T157" s="207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208" t="s">
        <v>161</v>
      </c>
      <c r="AT157" s="208" t="s">
        <v>115</v>
      </c>
      <c r="AU157" s="208" t="s">
        <v>80</v>
      </c>
      <c r="AY157" s="14" t="s">
        <v>111</v>
      </c>
      <c r="BE157" s="209">
        <f t="shared" si="14"/>
        <v>0</v>
      </c>
      <c r="BF157" s="209">
        <f t="shared" si="15"/>
        <v>0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4" t="s">
        <v>78</v>
      </c>
      <c r="BK157" s="209">
        <f t="shared" si="19"/>
        <v>0</v>
      </c>
      <c r="BL157" s="14" t="s">
        <v>161</v>
      </c>
      <c r="BM157" s="208" t="s">
        <v>243</v>
      </c>
    </row>
    <row r="158" spans="1:65" s="2" customFormat="1" ht="16.5" customHeight="1">
      <c r="A158" s="31"/>
      <c r="B158" s="32"/>
      <c r="C158" s="196" t="s">
        <v>244</v>
      </c>
      <c r="D158" s="196" t="s">
        <v>115</v>
      </c>
      <c r="E158" s="197" t="s">
        <v>245</v>
      </c>
      <c r="F158" s="198" t="s">
        <v>246</v>
      </c>
      <c r="G158" s="199" t="s">
        <v>168</v>
      </c>
      <c r="H158" s="200">
        <v>45.5</v>
      </c>
      <c r="I158" s="201"/>
      <c r="J158" s="202">
        <f t="shared" si="10"/>
        <v>0</v>
      </c>
      <c r="K158" s="203"/>
      <c r="L158" s="36"/>
      <c r="M158" s="204" t="s">
        <v>1</v>
      </c>
      <c r="N158" s="205" t="s">
        <v>38</v>
      </c>
      <c r="O158" s="68"/>
      <c r="P158" s="206">
        <f t="shared" si="11"/>
        <v>0</v>
      </c>
      <c r="Q158" s="206">
        <v>1.5100000000000001E-3</v>
      </c>
      <c r="R158" s="206">
        <f t="shared" si="12"/>
        <v>6.8705000000000002E-2</v>
      </c>
      <c r="S158" s="206">
        <v>0</v>
      </c>
      <c r="T158" s="207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208" t="s">
        <v>161</v>
      </c>
      <c r="AT158" s="208" t="s">
        <v>115</v>
      </c>
      <c r="AU158" s="208" t="s">
        <v>80</v>
      </c>
      <c r="AY158" s="14" t="s">
        <v>111</v>
      </c>
      <c r="BE158" s="209">
        <f t="shared" si="14"/>
        <v>0</v>
      </c>
      <c r="BF158" s="209">
        <f t="shared" si="15"/>
        <v>0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4" t="s">
        <v>78</v>
      </c>
      <c r="BK158" s="209">
        <f t="shared" si="19"/>
        <v>0</v>
      </c>
      <c r="BL158" s="14" t="s">
        <v>161</v>
      </c>
      <c r="BM158" s="208" t="s">
        <v>247</v>
      </c>
    </row>
    <row r="159" spans="1:65" s="2" customFormat="1" ht="16.5" customHeight="1">
      <c r="A159" s="31"/>
      <c r="B159" s="32"/>
      <c r="C159" s="196" t="s">
        <v>248</v>
      </c>
      <c r="D159" s="196" t="s">
        <v>115</v>
      </c>
      <c r="E159" s="197" t="s">
        <v>249</v>
      </c>
      <c r="F159" s="198" t="s">
        <v>250</v>
      </c>
      <c r="G159" s="199" t="s">
        <v>168</v>
      </c>
      <c r="H159" s="200">
        <v>50</v>
      </c>
      <c r="I159" s="201"/>
      <c r="J159" s="202">
        <f t="shared" si="10"/>
        <v>0</v>
      </c>
      <c r="K159" s="203"/>
      <c r="L159" s="36"/>
      <c r="M159" s="204" t="s">
        <v>1</v>
      </c>
      <c r="N159" s="205" t="s">
        <v>38</v>
      </c>
      <c r="O159" s="68"/>
      <c r="P159" s="206">
        <f t="shared" si="11"/>
        <v>0</v>
      </c>
      <c r="Q159" s="206">
        <v>1.6100000000000001E-3</v>
      </c>
      <c r="R159" s="206">
        <f t="shared" si="12"/>
        <v>8.0500000000000002E-2</v>
      </c>
      <c r="S159" s="206">
        <v>0</v>
      </c>
      <c r="T159" s="207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208" t="s">
        <v>161</v>
      </c>
      <c r="AT159" s="208" t="s">
        <v>115</v>
      </c>
      <c r="AU159" s="208" t="s">
        <v>80</v>
      </c>
      <c r="AY159" s="14" t="s">
        <v>111</v>
      </c>
      <c r="BE159" s="209">
        <f t="shared" si="14"/>
        <v>0</v>
      </c>
      <c r="BF159" s="209">
        <f t="shared" si="15"/>
        <v>0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4" t="s">
        <v>78</v>
      </c>
      <c r="BK159" s="209">
        <f t="shared" si="19"/>
        <v>0</v>
      </c>
      <c r="BL159" s="14" t="s">
        <v>161</v>
      </c>
      <c r="BM159" s="208" t="s">
        <v>251</v>
      </c>
    </row>
    <row r="160" spans="1:65" s="2" customFormat="1" ht="16.5" customHeight="1">
      <c r="A160" s="31"/>
      <c r="B160" s="32"/>
      <c r="C160" s="196" t="s">
        <v>252</v>
      </c>
      <c r="D160" s="196" t="s">
        <v>115</v>
      </c>
      <c r="E160" s="197" t="s">
        <v>253</v>
      </c>
      <c r="F160" s="198" t="s">
        <v>254</v>
      </c>
      <c r="G160" s="199" t="s">
        <v>168</v>
      </c>
      <c r="H160" s="200">
        <v>29.5</v>
      </c>
      <c r="I160" s="201"/>
      <c r="J160" s="202">
        <f t="shared" si="10"/>
        <v>0</v>
      </c>
      <c r="K160" s="203"/>
      <c r="L160" s="36"/>
      <c r="M160" s="204" t="s">
        <v>1</v>
      </c>
      <c r="N160" s="205" t="s">
        <v>38</v>
      </c>
      <c r="O160" s="68"/>
      <c r="P160" s="206">
        <f t="shared" si="11"/>
        <v>0</v>
      </c>
      <c r="Q160" s="206">
        <v>1.9300000000000001E-3</v>
      </c>
      <c r="R160" s="206">
        <f t="shared" si="12"/>
        <v>5.6934999999999999E-2</v>
      </c>
      <c r="S160" s="206">
        <v>0</v>
      </c>
      <c r="T160" s="207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208" t="s">
        <v>161</v>
      </c>
      <c r="AT160" s="208" t="s">
        <v>115</v>
      </c>
      <c r="AU160" s="208" t="s">
        <v>80</v>
      </c>
      <c r="AY160" s="14" t="s">
        <v>111</v>
      </c>
      <c r="BE160" s="209">
        <f t="shared" si="14"/>
        <v>0</v>
      </c>
      <c r="BF160" s="209">
        <f t="shared" si="15"/>
        <v>0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4" t="s">
        <v>78</v>
      </c>
      <c r="BK160" s="209">
        <f t="shared" si="19"/>
        <v>0</v>
      </c>
      <c r="BL160" s="14" t="s">
        <v>161</v>
      </c>
      <c r="BM160" s="208" t="s">
        <v>255</v>
      </c>
    </row>
    <row r="161" spans="1:65" s="2" customFormat="1" ht="21.75" customHeight="1">
      <c r="A161" s="31"/>
      <c r="B161" s="32"/>
      <c r="C161" s="196" t="s">
        <v>256</v>
      </c>
      <c r="D161" s="196" t="s">
        <v>115</v>
      </c>
      <c r="E161" s="197" t="s">
        <v>257</v>
      </c>
      <c r="F161" s="198" t="s">
        <v>258</v>
      </c>
      <c r="G161" s="199" t="s">
        <v>259</v>
      </c>
      <c r="H161" s="200">
        <v>3</v>
      </c>
      <c r="I161" s="201"/>
      <c r="J161" s="202">
        <f t="shared" si="10"/>
        <v>0</v>
      </c>
      <c r="K161" s="203"/>
      <c r="L161" s="36"/>
      <c r="M161" s="204" t="s">
        <v>1</v>
      </c>
      <c r="N161" s="205" t="s">
        <v>38</v>
      </c>
      <c r="O161" s="68"/>
      <c r="P161" s="206">
        <f t="shared" si="11"/>
        <v>0</v>
      </c>
      <c r="Q161" s="206">
        <v>3.6600000000000001E-3</v>
      </c>
      <c r="R161" s="206">
        <f t="shared" si="12"/>
        <v>1.098E-2</v>
      </c>
      <c r="S161" s="206">
        <v>0</v>
      </c>
      <c r="T161" s="207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208" t="s">
        <v>161</v>
      </c>
      <c r="AT161" s="208" t="s">
        <v>115</v>
      </c>
      <c r="AU161" s="208" t="s">
        <v>80</v>
      </c>
      <c r="AY161" s="14" t="s">
        <v>111</v>
      </c>
      <c r="BE161" s="209">
        <f t="shared" si="14"/>
        <v>0</v>
      </c>
      <c r="BF161" s="209">
        <f t="shared" si="15"/>
        <v>0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4" t="s">
        <v>78</v>
      </c>
      <c r="BK161" s="209">
        <f t="shared" si="19"/>
        <v>0</v>
      </c>
      <c r="BL161" s="14" t="s">
        <v>161</v>
      </c>
      <c r="BM161" s="208" t="s">
        <v>260</v>
      </c>
    </row>
    <row r="162" spans="1:65" s="2" customFormat="1" ht="21.75" customHeight="1">
      <c r="A162" s="31"/>
      <c r="B162" s="32"/>
      <c r="C162" s="196" t="s">
        <v>261</v>
      </c>
      <c r="D162" s="196" t="s">
        <v>115</v>
      </c>
      <c r="E162" s="197" t="s">
        <v>262</v>
      </c>
      <c r="F162" s="198" t="s">
        <v>263</v>
      </c>
      <c r="G162" s="199" t="s">
        <v>168</v>
      </c>
      <c r="H162" s="200">
        <v>11</v>
      </c>
      <c r="I162" s="201"/>
      <c r="J162" s="202">
        <f t="shared" si="10"/>
        <v>0</v>
      </c>
      <c r="K162" s="203"/>
      <c r="L162" s="36"/>
      <c r="M162" s="204" t="s">
        <v>1</v>
      </c>
      <c r="N162" s="205" t="s">
        <v>38</v>
      </c>
      <c r="O162" s="68"/>
      <c r="P162" s="206">
        <f t="shared" si="11"/>
        <v>0</v>
      </c>
      <c r="Q162" s="206">
        <v>3.0599999999999998E-3</v>
      </c>
      <c r="R162" s="206">
        <f t="shared" si="12"/>
        <v>3.3659999999999995E-2</v>
      </c>
      <c r="S162" s="206">
        <v>0</v>
      </c>
      <c r="T162" s="207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208" t="s">
        <v>161</v>
      </c>
      <c r="AT162" s="208" t="s">
        <v>115</v>
      </c>
      <c r="AU162" s="208" t="s">
        <v>80</v>
      </c>
      <c r="AY162" s="14" t="s">
        <v>111</v>
      </c>
      <c r="BE162" s="209">
        <f t="shared" si="14"/>
        <v>0</v>
      </c>
      <c r="BF162" s="209">
        <f t="shared" si="15"/>
        <v>0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4" t="s">
        <v>78</v>
      </c>
      <c r="BK162" s="209">
        <f t="shared" si="19"/>
        <v>0</v>
      </c>
      <c r="BL162" s="14" t="s">
        <v>161</v>
      </c>
      <c r="BM162" s="208" t="s">
        <v>264</v>
      </c>
    </row>
    <row r="163" spans="1:65" s="2" customFormat="1" ht="16.5" customHeight="1">
      <c r="A163" s="31"/>
      <c r="B163" s="32"/>
      <c r="C163" s="196" t="s">
        <v>265</v>
      </c>
      <c r="D163" s="196" t="s">
        <v>115</v>
      </c>
      <c r="E163" s="197" t="s">
        <v>266</v>
      </c>
      <c r="F163" s="198" t="s">
        <v>267</v>
      </c>
      <c r="G163" s="199" t="s">
        <v>168</v>
      </c>
      <c r="H163" s="200">
        <v>29.5</v>
      </c>
      <c r="I163" s="201"/>
      <c r="J163" s="202">
        <f t="shared" si="10"/>
        <v>0</v>
      </c>
      <c r="K163" s="203"/>
      <c r="L163" s="36"/>
      <c r="M163" s="204" t="s">
        <v>1</v>
      </c>
      <c r="N163" s="205" t="s">
        <v>38</v>
      </c>
      <c r="O163" s="68"/>
      <c r="P163" s="206">
        <f t="shared" si="11"/>
        <v>0</v>
      </c>
      <c r="Q163" s="206">
        <v>1.6900000000000001E-3</v>
      </c>
      <c r="R163" s="206">
        <f t="shared" si="12"/>
        <v>4.9855000000000003E-2</v>
      </c>
      <c r="S163" s="206">
        <v>0</v>
      </c>
      <c r="T163" s="207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208" t="s">
        <v>161</v>
      </c>
      <c r="AT163" s="208" t="s">
        <v>115</v>
      </c>
      <c r="AU163" s="208" t="s">
        <v>80</v>
      </c>
      <c r="AY163" s="14" t="s">
        <v>111</v>
      </c>
      <c r="BE163" s="209">
        <f t="shared" si="14"/>
        <v>0</v>
      </c>
      <c r="BF163" s="209">
        <f t="shared" si="15"/>
        <v>0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4" t="s">
        <v>78</v>
      </c>
      <c r="BK163" s="209">
        <f t="shared" si="19"/>
        <v>0</v>
      </c>
      <c r="BL163" s="14" t="s">
        <v>161</v>
      </c>
      <c r="BM163" s="208" t="s">
        <v>268</v>
      </c>
    </row>
    <row r="164" spans="1:65" s="2" customFormat="1" ht="21.75" customHeight="1">
      <c r="A164" s="31"/>
      <c r="B164" s="32"/>
      <c r="C164" s="196" t="s">
        <v>269</v>
      </c>
      <c r="D164" s="196" t="s">
        <v>115</v>
      </c>
      <c r="E164" s="197" t="s">
        <v>270</v>
      </c>
      <c r="F164" s="198" t="s">
        <v>271</v>
      </c>
      <c r="G164" s="199" t="s">
        <v>259</v>
      </c>
      <c r="H164" s="200">
        <v>8</v>
      </c>
      <c r="I164" s="201"/>
      <c r="J164" s="202">
        <f t="shared" si="10"/>
        <v>0</v>
      </c>
      <c r="K164" s="203"/>
      <c r="L164" s="36"/>
      <c r="M164" s="204" t="s">
        <v>1</v>
      </c>
      <c r="N164" s="205" t="s">
        <v>38</v>
      </c>
      <c r="O164" s="68"/>
      <c r="P164" s="206">
        <f t="shared" si="11"/>
        <v>0</v>
      </c>
      <c r="Q164" s="206">
        <v>6.2E-4</v>
      </c>
      <c r="R164" s="206">
        <f t="shared" si="12"/>
        <v>4.96E-3</v>
      </c>
      <c r="S164" s="206">
        <v>0</v>
      </c>
      <c r="T164" s="207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208" t="s">
        <v>161</v>
      </c>
      <c r="AT164" s="208" t="s">
        <v>115</v>
      </c>
      <c r="AU164" s="208" t="s">
        <v>80</v>
      </c>
      <c r="AY164" s="14" t="s">
        <v>111</v>
      </c>
      <c r="BE164" s="209">
        <f t="shared" si="14"/>
        <v>0</v>
      </c>
      <c r="BF164" s="209">
        <f t="shared" si="15"/>
        <v>0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4" t="s">
        <v>78</v>
      </c>
      <c r="BK164" s="209">
        <f t="shared" si="19"/>
        <v>0</v>
      </c>
      <c r="BL164" s="14" t="s">
        <v>161</v>
      </c>
      <c r="BM164" s="208" t="s">
        <v>272</v>
      </c>
    </row>
    <row r="165" spans="1:65" s="2" customFormat="1" ht="21.75" customHeight="1">
      <c r="A165" s="31"/>
      <c r="B165" s="32"/>
      <c r="C165" s="196" t="s">
        <v>273</v>
      </c>
      <c r="D165" s="196" t="s">
        <v>115</v>
      </c>
      <c r="E165" s="197" t="s">
        <v>274</v>
      </c>
      <c r="F165" s="198" t="s">
        <v>275</v>
      </c>
      <c r="G165" s="199" t="s">
        <v>259</v>
      </c>
      <c r="H165" s="200">
        <v>4</v>
      </c>
      <c r="I165" s="201"/>
      <c r="J165" s="202">
        <f t="shared" si="10"/>
        <v>0</v>
      </c>
      <c r="K165" s="203"/>
      <c r="L165" s="36"/>
      <c r="M165" s="204" t="s">
        <v>1</v>
      </c>
      <c r="N165" s="205" t="s">
        <v>38</v>
      </c>
      <c r="O165" s="68"/>
      <c r="P165" s="206">
        <f t="shared" si="11"/>
        <v>0</v>
      </c>
      <c r="Q165" s="206">
        <v>3.6000000000000002E-4</v>
      </c>
      <c r="R165" s="206">
        <f t="shared" si="12"/>
        <v>1.4400000000000001E-3</v>
      </c>
      <c r="S165" s="206">
        <v>0</v>
      </c>
      <c r="T165" s="207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208" t="s">
        <v>161</v>
      </c>
      <c r="AT165" s="208" t="s">
        <v>115</v>
      </c>
      <c r="AU165" s="208" t="s">
        <v>80</v>
      </c>
      <c r="AY165" s="14" t="s">
        <v>111</v>
      </c>
      <c r="BE165" s="209">
        <f t="shared" si="14"/>
        <v>0</v>
      </c>
      <c r="BF165" s="209">
        <f t="shared" si="15"/>
        <v>0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4" t="s">
        <v>78</v>
      </c>
      <c r="BK165" s="209">
        <f t="shared" si="19"/>
        <v>0</v>
      </c>
      <c r="BL165" s="14" t="s">
        <v>161</v>
      </c>
      <c r="BM165" s="208" t="s">
        <v>276</v>
      </c>
    </row>
    <row r="166" spans="1:65" s="2" customFormat="1" ht="21.75" customHeight="1">
      <c r="A166" s="31"/>
      <c r="B166" s="32"/>
      <c r="C166" s="196" t="s">
        <v>277</v>
      </c>
      <c r="D166" s="196" t="s">
        <v>115</v>
      </c>
      <c r="E166" s="197" t="s">
        <v>278</v>
      </c>
      <c r="F166" s="198" t="s">
        <v>279</v>
      </c>
      <c r="G166" s="199" t="s">
        <v>168</v>
      </c>
      <c r="H166" s="200">
        <v>32</v>
      </c>
      <c r="I166" s="201"/>
      <c r="J166" s="202">
        <f t="shared" si="10"/>
        <v>0</v>
      </c>
      <c r="K166" s="203"/>
      <c r="L166" s="36"/>
      <c r="M166" s="204" t="s">
        <v>1</v>
      </c>
      <c r="N166" s="205" t="s">
        <v>38</v>
      </c>
      <c r="O166" s="68"/>
      <c r="P166" s="206">
        <f t="shared" si="11"/>
        <v>0</v>
      </c>
      <c r="Q166" s="206">
        <v>2.2200000000000002E-3</v>
      </c>
      <c r="R166" s="206">
        <f t="shared" si="12"/>
        <v>7.1040000000000006E-2</v>
      </c>
      <c r="S166" s="206">
        <v>0</v>
      </c>
      <c r="T166" s="207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208" t="s">
        <v>161</v>
      </c>
      <c r="AT166" s="208" t="s">
        <v>115</v>
      </c>
      <c r="AU166" s="208" t="s">
        <v>80</v>
      </c>
      <c r="AY166" s="14" t="s">
        <v>111</v>
      </c>
      <c r="BE166" s="209">
        <f t="shared" si="14"/>
        <v>0</v>
      </c>
      <c r="BF166" s="209">
        <f t="shared" si="15"/>
        <v>0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4" t="s">
        <v>78</v>
      </c>
      <c r="BK166" s="209">
        <f t="shared" si="19"/>
        <v>0</v>
      </c>
      <c r="BL166" s="14" t="s">
        <v>161</v>
      </c>
      <c r="BM166" s="208" t="s">
        <v>280</v>
      </c>
    </row>
    <row r="167" spans="1:65" s="2" customFormat="1" ht="21.75" customHeight="1">
      <c r="A167" s="31"/>
      <c r="B167" s="32"/>
      <c r="C167" s="196" t="s">
        <v>281</v>
      </c>
      <c r="D167" s="196" t="s">
        <v>115</v>
      </c>
      <c r="E167" s="197" t="s">
        <v>282</v>
      </c>
      <c r="F167" s="198" t="s">
        <v>283</v>
      </c>
      <c r="G167" s="199" t="s">
        <v>284</v>
      </c>
      <c r="H167" s="221"/>
      <c r="I167" s="201"/>
      <c r="J167" s="202">
        <f t="shared" si="10"/>
        <v>0</v>
      </c>
      <c r="K167" s="203"/>
      <c r="L167" s="36"/>
      <c r="M167" s="204" t="s">
        <v>1</v>
      </c>
      <c r="N167" s="205" t="s">
        <v>38</v>
      </c>
      <c r="O167" s="68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208" t="s">
        <v>161</v>
      </c>
      <c r="AT167" s="208" t="s">
        <v>115</v>
      </c>
      <c r="AU167" s="208" t="s">
        <v>80</v>
      </c>
      <c r="AY167" s="14" t="s">
        <v>111</v>
      </c>
      <c r="BE167" s="209">
        <f t="shared" si="14"/>
        <v>0</v>
      </c>
      <c r="BF167" s="209">
        <f t="shared" si="15"/>
        <v>0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4" t="s">
        <v>78</v>
      </c>
      <c r="BK167" s="209">
        <f t="shared" si="19"/>
        <v>0</v>
      </c>
      <c r="BL167" s="14" t="s">
        <v>161</v>
      </c>
      <c r="BM167" s="208" t="s">
        <v>285</v>
      </c>
    </row>
    <row r="168" spans="1:65" s="12" customFormat="1" ht="22.9" customHeight="1">
      <c r="B168" s="180"/>
      <c r="C168" s="181"/>
      <c r="D168" s="182" t="s">
        <v>72</v>
      </c>
      <c r="E168" s="194" t="s">
        <v>286</v>
      </c>
      <c r="F168" s="194" t="s">
        <v>287</v>
      </c>
      <c r="G168" s="181"/>
      <c r="H168" s="181"/>
      <c r="I168" s="184"/>
      <c r="J168" s="195">
        <f>BK168</f>
        <v>0</v>
      </c>
      <c r="K168" s="181"/>
      <c r="L168" s="186"/>
      <c r="M168" s="187"/>
      <c r="N168" s="188"/>
      <c r="O168" s="188"/>
      <c r="P168" s="189">
        <f>SUM(P169:P179)</f>
        <v>0</v>
      </c>
      <c r="Q168" s="188"/>
      <c r="R168" s="189">
        <f>SUM(R169:R179)</f>
        <v>8.2101500000000008E-2</v>
      </c>
      <c r="S168" s="188"/>
      <c r="T168" s="190">
        <f>SUM(T169:T179)</f>
        <v>5.3216606799999999</v>
      </c>
      <c r="AR168" s="191" t="s">
        <v>80</v>
      </c>
      <c r="AT168" s="192" t="s">
        <v>72</v>
      </c>
      <c r="AU168" s="192" t="s">
        <v>78</v>
      </c>
      <c r="AY168" s="191" t="s">
        <v>111</v>
      </c>
      <c r="BK168" s="193">
        <f>SUM(BK169:BK179)</f>
        <v>0</v>
      </c>
    </row>
    <row r="169" spans="1:65" s="2" customFormat="1" ht="21.75" customHeight="1">
      <c r="A169" s="31"/>
      <c r="B169" s="32"/>
      <c r="C169" s="196" t="s">
        <v>288</v>
      </c>
      <c r="D169" s="196" t="s">
        <v>115</v>
      </c>
      <c r="E169" s="197" t="s">
        <v>289</v>
      </c>
      <c r="F169" s="198" t="s">
        <v>290</v>
      </c>
      <c r="G169" s="199" t="s">
        <v>259</v>
      </c>
      <c r="H169" s="200">
        <v>16</v>
      </c>
      <c r="I169" s="201"/>
      <c r="J169" s="202">
        <f t="shared" ref="J169:J179" si="20">ROUND(I169*H169,2)</f>
        <v>0</v>
      </c>
      <c r="K169" s="203"/>
      <c r="L169" s="36"/>
      <c r="M169" s="204" t="s">
        <v>1</v>
      </c>
      <c r="N169" s="205" t="s">
        <v>38</v>
      </c>
      <c r="O169" s="68"/>
      <c r="P169" s="206">
        <f t="shared" ref="P169:P179" si="21">O169*H169</f>
        <v>0</v>
      </c>
      <c r="Q169" s="206">
        <v>0</v>
      </c>
      <c r="R169" s="206">
        <f t="shared" ref="R169:R179" si="22">Q169*H169</f>
        <v>0</v>
      </c>
      <c r="S169" s="206">
        <v>0</v>
      </c>
      <c r="T169" s="207">
        <f t="shared" ref="T169:T179" si="23"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208" t="s">
        <v>161</v>
      </c>
      <c r="AT169" s="208" t="s">
        <v>115</v>
      </c>
      <c r="AU169" s="208" t="s">
        <v>80</v>
      </c>
      <c r="AY169" s="14" t="s">
        <v>111</v>
      </c>
      <c r="BE169" s="209">
        <f t="shared" ref="BE169:BE179" si="24">IF(N169="základní",J169,0)</f>
        <v>0</v>
      </c>
      <c r="BF169" s="209">
        <f t="shared" ref="BF169:BF179" si="25">IF(N169="snížená",J169,0)</f>
        <v>0</v>
      </c>
      <c r="BG169" s="209">
        <f t="shared" ref="BG169:BG179" si="26">IF(N169="zákl. přenesená",J169,0)</f>
        <v>0</v>
      </c>
      <c r="BH169" s="209">
        <f t="shared" ref="BH169:BH179" si="27">IF(N169="sníž. přenesená",J169,0)</f>
        <v>0</v>
      </c>
      <c r="BI169" s="209">
        <f t="shared" ref="BI169:BI179" si="28">IF(N169="nulová",J169,0)</f>
        <v>0</v>
      </c>
      <c r="BJ169" s="14" t="s">
        <v>78</v>
      </c>
      <c r="BK169" s="209">
        <f t="shared" ref="BK169:BK179" si="29">ROUND(I169*H169,2)</f>
        <v>0</v>
      </c>
      <c r="BL169" s="14" t="s">
        <v>161</v>
      </c>
      <c r="BM169" s="208" t="s">
        <v>291</v>
      </c>
    </row>
    <row r="170" spans="1:65" s="2" customFormat="1" ht="21.75" customHeight="1">
      <c r="A170" s="31"/>
      <c r="B170" s="32"/>
      <c r="C170" s="196" t="s">
        <v>292</v>
      </c>
      <c r="D170" s="196" t="s">
        <v>115</v>
      </c>
      <c r="E170" s="197" t="s">
        <v>293</v>
      </c>
      <c r="F170" s="198" t="s">
        <v>294</v>
      </c>
      <c r="G170" s="199" t="s">
        <v>168</v>
      </c>
      <c r="H170" s="200">
        <v>30</v>
      </c>
      <c r="I170" s="201"/>
      <c r="J170" s="202">
        <f t="shared" si="20"/>
        <v>0</v>
      </c>
      <c r="K170" s="203"/>
      <c r="L170" s="36"/>
      <c r="M170" s="204" t="s">
        <v>1</v>
      </c>
      <c r="N170" s="205" t="s">
        <v>38</v>
      </c>
      <c r="O170" s="68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208" t="s">
        <v>161</v>
      </c>
      <c r="AT170" s="208" t="s">
        <v>115</v>
      </c>
      <c r="AU170" s="208" t="s">
        <v>80</v>
      </c>
      <c r="AY170" s="14" t="s">
        <v>111</v>
      </c>
      <c r="BE170" s="209">
        <f t="shared" si="24"/>
        <v>0</v>
      </c>
      <c r="BF170" s="209">
        <f t="shared" si="25"/>
        <v>0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4" t="s">
        <v>78</v>
      </c>
      <c r="BK170" s="209">
        <f t="shared" si="29"/>
        <v>0</v>
      </c>
      <c r="BL170" s="14" t="s">
        <v>161</v>
      </c>
      <c r="BM170" s="208" t="s">
        <v>295</v>
      </c>
    </row>
    <row r="171" spans="1:65" s="2" customFormat="1" ht="21.75" customHeight="1">
      <c r="A171" s="31"/>
      <c r="B171" s="32"/>
      <c r="C171" s="196" t="s">
        <v>296</v>
      </c>
      <c r="D171" s="196" t="s">
        <v>115</v>
      </c>
      <c r="E171" s="197" t="s">
        <v>297</v>
      </c>
      <c r="F171" s="198" t="s">
        <v>298</v>
      </c>
      <c r="G171" s="199" t="s">
        <v>118</v>
      </c>
      <c r="H171" s="200">
        <v>299.30599999999998</v>
      </c>
      <c r="I171" s="201"/>
      <c r="J171" s="202">
        <f t="shared" si="20"/>
        <v>0</v>
      </c>
      <c r="K171" s="203"/>
      <c r="L171" s="36"/>
      <c r="M171" s="204" t="s">
        <v>1</v>
      </c>
      <c r="N171" s="205" t="s">
        <v>38</v>
      </c>
      <c r="O171" s="68"/>
      <c r="P171" s="206">
        <f t="shared" si="21"/>
        <v>0</v>
      </c>
      <c r="Q171" s="206">
        <v>0</v>
      </c>
      <c r="R171" s="206">
        <f t="shared" si="22"/>
        <v>0</v>
      </c>
      <c r="S171" s="206">
        <v>1.7780000000000001E-2</v>
      </c>
      <c r="T171" s="207">
        <f t="shared" si="23"/>
        <v>5.3216606799999999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208" t="s">
        <v>161</v>
      </c>
      <c r="AT171" s="208" t="s">
        <v>115</v>
      </c>
      <c r="AU171" s="208" t="s">
        <v>80</v>
      </c>
      <c r="AY171" s="14" t="s">
        <v>111</v>
      </c>
      <c r="BE171" s="209">
        <f t="shared" si="24"/>
        <v>0</v>
      </c>
      <c r="BF171" s="209">
        <f t="shared" si="25"/>
        <v>0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4" t="s">
        <v>78</v>
      </c>
      <c r="BK171" s="209">
        <f t="shared" si="29"/>
        <v>0</v>
      </c>
      <c r="BL171" s="14" t="s">
        <v>161</v>
      </c>
      <c r="BM171" s="208" t="s">
        <v>299</v>
      </c>
    </row>
    <row r="172" spans="1:65" s="2" customFormat="1" ht="21.75" customHeight="1">
      <c r="A172" s="31"/>
      <c r="B172" s="32"/>
      <c r="C172" s="196" t="s">
        <v>186</v>
      </c>
      <c r="D172" s="196" t="s">
        <v>115</v>
      </c>
      <c r="E172" s="197" t="s">
        <v>300</v>
      </c>
      <c r="F172" s="198" t="s">
        <v>301</v>
      </c>
      <c r="G172" s="199" t="s">
        <v>259</v>
      </c>
      <c r="H172" s="200">
        <v>3</v>
      </c>
      <c r="I172" s="201"/>
      <c r="J172" s="202">
        <f t="shared" si="20"/>
        <v>0</v>
      </c>
      <c r="K172" s="203"/>
      <c r="L172" s="36"/>
      <c r="M172" s="204" t="s">
        <v>1</v>
      </c>
      <c r="N172" s="205" t="s">
        <v>38</v>
      </c>
      <c r="O172" s="68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208" t="s">
        <v>161</v>
      </c>
      <c r="AT172" s="208" t="s">
        <v>115</v>
      </c>
      <c r="AU172" s="208" t="s">
        <v>80</v>
      </c>
      <c r="AY172" s="14" t="s">
        <v>111</v>
      </c>
      <c r="BE172" s="209">
        <f t="shared" si="24"/>
        <v>0</v>
      </c>
      <c r="BF172" s="209">
        <f t="shared" si="25"/>
        <v>0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4" t="s">
        <v>78</v>
      </c>
      <c r="BK172" s="209">
        <f t="shared" si="29"/>
        <v>0</v>
      </c>
      <c r="BL172" s="14" t="s">
        <v>161</v>
      </c>
      <c r="BM172" s="208" t="s">
        <v>302</v>
      </c>
    </row>
    <row r="173" spans="1:65" s="2" customFormat="1" ht="16.5" customHeight="1">
      <c r="A173" s="31"/>
      <c r="B173" s="32"/>
      <c r="C173" s="210" t="s">
        <v>303</v>
      </c>
      <c r="D173" s="210" t="s">
        <v>182</v>
      </c>
      <c r="E173" s="211" t="s">
        <v>304</v>
      </c>
      <c r="F173" s="212" t="s">
        <v>305</v>
      </c>
      <c r="G173" s="213" t="s">
        <v>259</v>
      </c>
      <c r="H173" s="214">
        <v>3</v>
      </c>
      <c r="I173" s="215"/>
      <c r="J173" s="216">
        <f t="shared" si="20"/>
        <v>0</v>
      </c>
      <c r="K173" s="217"/>
      <c r="L173" s="218"/>
      <c r="M173" s="219" t="s">
        <v>1</v>
      </c>
      <c r="N173" s="220" t="s">
        <v>38</v>
      </c>
      <c r="O173" s="68"/>
      <c r="P173" s="206">
        <f t="shared" si="21"/>
        <v>0</v>
      </c>
      <c r="Q173" s="206">
        <v>3.2000000000000002E-3</v>
      </c>
      <c r="R173" s="206">
        <f t="shared" si="22"/>
        <v>9.6000000000000009E-3</v>
      </c>
      <c r="S173" s="206">
        <v>0</v>
      </c>
      <c r="T173" s="207">
        <f t="shared" si="2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208" t="s">
        <v>186</v>
      </c>
      <c r="AT173" s="208" t="s">
        <v>182</v>
      </c>
      <c r="AU173" s="208" t="s">
        <v>80</v>
      </c>
      <c r="AY173" s="14" t="s">
        <v>111</v>
      </c>
      <c r="BE173" s="209">
        <f t="shared" si="24"/>
        <v>0</v>
      </c>
      <c r="BF173" s="209">
        <f t="shared" si="25"/>
        <v>0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4" t="s">
        <v>78</v>
      </c>
      <c r="BK173" s="209">
        <f t="shared" si="29"/>
        <v>0</v>
      </c>
      <c r="BL173" s="14" t="s">
        <v>161</v>
      </c>
      <c r="BM173" s="208" t="s">
        <v>306</v>
      </c>
    </row>
    <row r="174" spans="1:65" s="2" customFormat="1" ht="16.5" customHeight="1">
      <c r="A174" s="31"/>
      <c r="B174" s="32"/>
      <c r="C174" s="196" t="s">
        <v>307</v>
      </c>
      <c r="D174" s="196" t="s">
        <v>115</v>
      </c>
      <c r="E174" s="197" t="s">
        <v>308</v>
      </c>
      <c r="F174" s="198" t="s">
        <v>309</v>
      </c>
      <c r="G174" s="199" t="s">
        <v>259</v>
      </c>
      <c r="H174" s="200">
        <v>150</v>
      </c>
      <c r="I174" s="201"/>
      <c r="J174" s="202">
        <f t="shared" si="20"/>
        <v>0</v>
      </c>
      <c r="K174" s="203"/>
      <c r="L174" s="36"/>
      <c r="M174" s="204" t="s">
        <v>1</v>
      </c>
      <c r="N174" s="205" t="s">
        <v>38</v>
      </c>
      <c r="O174" s="68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208" t="s">
        <v>161</v>
      </c>
      <c r="AT174" s="208" t="s">
        <v>115</v>
      </c>
      <c r="AU174" s="208" t="s">
        <v>80</v>
      </c>
      <c r="AY174" s="14" t="s">
        <v>111</v>
      </c>
      <c r="BE174" s="209">
        <f t="shared" si="24"/>
        <v>0</v>
      </c>
      <c r="BF174" s="209">
        <f t="shared" si="25"/>
        <v>0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4" t="s">
        <v>78</v>
      </c>
      <c r="BK174" s="209">
        <f t="shared" si="29"/>
        <v>0</v>
      </c>
      <c r="BL174" s="14" t="s">
        <v>161</v>
      </c>
      <c r="BM174" s="208" t="s">
        <v>310</v>
      </c>
    </row>
    <row r="175" spans="1:65" s="2" customFormat="1" ht="21.75" customHeight="1">
      <c r="A175" s="31"/>
      <c r="B175" s="32"/>
      <c r="C175" s="210" t="s">
        <v>311</v>
      </c>
      <c r="D175" s="210" t="s">
        <v>182</v>
      </c>
      <c r="E175" s="211" t="s">
        <v>312</v>
      </c>
      <c r="F175" s="212" t="s">
        <v>313</v>
      </c>
      <c r="G175" s="213" t="s">
        <v>259</v>
      </c>
      <c r="H175" s="214">
        <v>150</v>
      </c>
      <c r="I175" s="215"/>
      <c r="J175" s="216">
        <f t="shared" si="20"/>
        <v>0</v>
      </c>
      <c r="K175" s="217"/>
      <c r="L175" s="218"/>
      <c r="M175" s="219" t="s">
        <v>1</v>
      </c>
      <c r="N175" s="220" t="s">
        <v>38</v>
      </c>
      <c r="O175" s="68"/>
      <c r="P175" s="206">
        <f t="shared" si="21"/>
        <v>0</v>
      </c>
      <c r="Q175" s="206">
        <v>2.0000000000000001E-4</v>
      </c>
      <c r="R175" s="206">
        <f t="shared" si="22"/>
        <v>3.0000000000000002E-2</v>
      </c>
      <c r="S175" s="206">
        <v>0</v>
      </c>
      <c r="T175" s="207">
        <f t="shared" si="2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208" t="s">
        <v>186</v>
      </c>
      <c r="AT175" s="208" t="s">
        <v>182</v>
      </c>
      <c r="AU175" s="208" t="s">
        <v>80</v>
      </c>
      <c r="AY175" s="14" t="s">
        <v>111</v>
      </c>
      <c r="BE175" s="209">
        <f t="shared" si="24"/>
        <v>0</v>
      </c>
      <c r="BF175" s="209">
        <f t="shared" si="25"/>
        <v>0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4" t="s">
        <v>78</v>
      </c>
      <c r="BK175" s="209">
        <f t="shared" si="29"/>
        <v>0</v>
      </c>
      <c r="BL175" s="14" t="s">
        <v>161</v>
      </c>
      <c r="BM175" s="208" t="s">
        <v>314</v>
      </c>
    </row>
    <row r="176" spans="1:65" s="2" customFormat="1" ht="21.75" customHeight="1">
      <c r="A176" s="31"/>
      <c r="B176" s="32"/>
      <c r="C176" s="196" t="s">
        <v>315</v>
      </c>
      <c r="D176" s="196" t="s">
        <v>115</v>
      </c>
      <c r="E176" s="197" t="s">
        <v>316</v>
      </c>
      <c r="F176" s="198" t="s">
        <v>317</v>
      </c>
      <c r="G176" s="199" t="s">
        <v>118</v>
      </c>
      <c r="H176" s="200">
        <v>299.30599999999998</v>
      </c>
      <c r="I176" s="201"/>
      <c r="J176" s="202">
        <f t="shared" si="20"/>
        <v>0</v>
      </c>
      <c r="K176" s="203"/>
      <c r="L176" s="36"/>
      <c r="M176" s="204" t="s">
        <v>1</v>
      </c>
      <c r="N176" s="205" t="s">
        <v>38</v>
      </c>
      <c r="O176" s="68"/>
      <c r="P176" s="206">
        <f t="shared" si="21"/>
        <v>0</v>
      </c>
      <c r="Q176" s="206">
        <v>1.0000000000000001E-5</v>
      </c>
      <c r="R176" s="206">
        <f t="shared" si="22"/>
        <v>2.9930600000000001E-3</v>
      </c>
      <c r="S176" s="206">
        <v>0</v>
      </c>
      <c r="T176" s="207">
        <f t="shared" si="2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208" t="s">
        <v>161</v>
      </c>
      <c r="AT176" s="208" t="s">
        <v>115</v>
      </c>
      <c r="AU176" s="208" t="s">
        <v>80</v>
      </c>
      <c r="AY176" s="14" t="s">
        <v>111</v>
      </c>
      <c r="BE176" s="209">
        <f t="shared" si="24"/>
        <v>0</v>
      </c>
      <c r="BF176" s="209">
        <f t="shared" si="25"/>
        <v>0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4" t="s">
        <v>78</v>
      </c>
      <c r="BK176" s="209">
        <f t="shared" si="29"/>
        <v>0</v>
      </c>
      <c r="BL176" s="14" t="s">
        <v>161</v>
      </c>
      <c r="BM176" s="208" t="s">
        <v>318</v>
      </c>
    </row>
    <row r="177" spans="1:65" s="2" customFormat="1" ht="21.75" customHeight="1">
      <c r="A177" s="31"/>
      <c r="B177" s="32"/>
      <c r="C177" s="210" t="s">
        <v>319</v>
      </c>
      <c r="D177" s="210" t="s">
        <v>182</v>
      </c>
      <c r="E177" s="211" t="s">
        <v>320</v>
      </c>
      <c r="F177" s="212" t="s">
        <v>321</v>
      </c>
      <c r="G177" s="213" t="s">
        <v>118</v>
      </c>
      <c r="H177" s="214">
        <v>329.23700000000002</v>
      </c>
      <c r="I177" s="215"/>
      <c r="J177" s="216">
        <f t="shared" si="20"/>
        <v>0</v>
      </c>
      <c r="K177" s="217"/>
      <c r="L177" s="218"/>
      <c r="M177" s="219" t="s">
        <v>1</v>
      </c>
      <c r="N177" s="220" t="s">
        <v>38</v>
      </c>
      <c r="O177" s="68"/>
      <c r="P177" s="206">
        <f t="shared" si="21"/>
        <v>0</v>
      </c>
      <c r="Q177" s="206">
        <v>1.2E-4</v>
      </c>
      <c r="R177" s="206">
        <f t="shared" si="22"/>
        <v>3.9508440000000006E-2</v>
      </c>
      <c r="S177" s="206">
        <v>0</v>
      </c>
      <c r="T177" s="207">
        <f t="shared" si="2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208" t="s">
        <v>186</v>
      </c>
      <c r="AT177" s="208" t="s">
        <v>182</v>
      </c>
      <c r="AU177" s="208" t="s">
        <v>80</v>
      </c>
      <c r="AY177" s="14" t="s">
        <v>111</v>
      </c>
      <c r="BE177" s="209">
        <f t="shared" si="24"/>
        <v>0</v>
      </c>
      <c r="BF177" s="209">
        <f t="shared" si="25"/>
        <v>0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4" t="s">
        <v>78</v>
      </c>
      <c r="BK177" s="209">
        <f t="shared" si="29"/>
        <v>0</v>
      </c>
      <c r="BL177" s="14" t="s">
        <v>161</v>
      </c>
      <c r="BM177" s="208" t="s">
        <v>322</v>
      </c>
    </row>
    <row r="178" spans="1:65" s="2" customFormat="1" ht="21.75" customHeight="1">
      <c r="A178" s="31"/>
      <c r="B178" s="32"/>
      <c r="C178" s="196" t="s">
        <v>323</v>
      </c>
      <c r="D178" s="196" t="s">
        <v>115</v>
      </c>
      <c r="E178" s="197" t="s">
        <v>324</v>
      </c>
      <c r="F178" s="198" t="s">
        <v>325</v>
      </c>
      <c r="G178" s="199" t="s">
        <v>118</v>
      </c>
      <c r="H178" s="200">
        <v>299.30599999999998</v>
      </c>
      <c r="I178" s="201"/>
      <c r="J178" s="202">
        <f t="shared" si="20"/>
        <v>0</v>
      </c>
      <c r="K178" s="203"/>
      <c r="L178" s="36"/>
      <c r="M178" s="204" t="s">
        <v>1</v>
      </c>
      <c r="N178" s="205" t="s">
        <v>38</v>
      </c>
      <c r="O178" s="68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208" t="s">
        <v>161</v>
      </c>
      <c r="AT178" s="208" t="s">
        <v>115</v>
      </c>
      <c r="AU178" s="208" t="s">
        <v>80</v>
      </c>
      <c r="AY178" s="14" t="s">
        <v>111</v>
      </c>
      <c r="BE178" s="209">
        <f t="shared" si="24"/>
        <v>0</v>
      </c>
      <c r="BF178" s="209">
        <f t="shared" si="25"/>
        <v>0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4" t="s">
        <v>78</v>
      </c>
      <c r="BK178" s="209">
        <f t="shared" si="29"/>
        <v>0</v>
      </c>
      <c r="BL178" s="14" t="s">
        <v>161</v>
      </c>
      <c r="BM178" s="208" t="s">
        <v>326</v>
      </c>
    </row>
    <row r="179" spans="1:65" s="2" customFormat="1" ht="21.75" customHeight="1">
      <c r="A179" s="31"/>
      <c r="B179" s="32"/>
      <c r="C179" s="196" t="s">
        <v>327</v>
      </c>
      <c r="D179" s="196" t="s">
        <v>115</v>
      </c>
      <c r="E179" s="197" t="s">
        <v>328</v>
      </c>
      <c r="F179" s="198" t="s">
        <v>329</v>
      </c>
      <c r="G179" s="199" t="s">
        <v>284</v>
      </c>
      <c r="H179" s="221"/>
      <c r="I179" s="201"/>
      <c r="J179" s="202">
        <f t="shared" si="20"/>
        <v>0</v>
      </c>
      <c r="K179" s="203"/>
      <c r="L179" s="36"/>
      <c r="M179" s="204" t="s">
        <v>1</v>
      </c>
      <c r="N179" s="205" t="s">
        <v>38</v>
      </c>
      <c r="O179" s="68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208" t="s">
        <v>161</v>
      </c>
      <c r="AT179" s="208" t="s">
        <v>115</v>
      </c>
      <c r="AU179" s="208" t="s">
        <v>80</v>
      </c>
      <c r="AY179" s="14" t="s">
        <v>111</v>
      </c>
      <c r="BE179" s="209">
        <f t="shared" si="24"/>
        <v>0</v>
      </c>
      <c r="BF179" s="209">
        <f t="shared" si="25"/>
        <v>0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4" t="s">
        <v>78</v>
      </c>
      <c r="BK179" s="209">
        <f t="shared" si="29"/>
        <v>0</v>
      </c>
      <c r="BL179" s="14" t="s">
        <v>161</v>
      </c>
      <c r="BM179" s="208" t="s">
        <v>330</v>
      </c>
    </row>
    <row r="180" spans="1:65" s="12" customFormat="1" ht="22.9" customHeight="1">
      <c r="B180" s="180"/>
      <c r="C180" s="181"/>
      <c r="D180" s="182" t="s">
        <v>72</v>
      </c>
      <c r="E180" s="194" t="s">
        <v>331</v>
      </c>
      <c r="F180" s="194" t="s">
        <v>332</v>
      </c>
      <c r="G180" s="181"/>
      <c r="H180" s="181"/>
      <c r="I180" s="184"/>
      <c r="J180" s="195">
        <f>BK180</f>
        <v>0</v>
      </c>
      <c r="K180" s="181"/>
      <c r="L180" s="186"/>
      <c r="M180" s="187"/>
      <c r="N180" s="188"/>
      <c r="O180" s="188"/>
      <c r="P180" s="189">
        <f>P181</f>
        <v>0</v>
      </c>
      <c r="Q180" s="188"/>
      <c r="R180" s="189">
        <f>R181</f>
        <v>2.2959999999999998E-2</v>
      </c>
      <c r="S180" s="188"/>
      <c r="T180" s="190">
        <f>T181</f>
        <v>0</v>
      </c>
      <c r="AR180" s="191" t="s">
        <v>80</v>
      </c>
      <c r="AT180" s="192" t="s">
        <v>72</v>
      </c>
      <c r="AU180" s="192" t="s">
        <v>78</v>
      </c>
      <c r="AY180" s="191" t="s">
        <v>111</v>
      </c>
      <c r="BK180" s="193">
        <f>BK181</f>
        <v>0</v>
      </c>
    </row>
    <row r="181" spans="1:65" s="2" customFormat="1" ht="21.75" customHeight="1">
      <c r="A181" s="31"/>
      <c r="B181" s="32"/>
      <c r="C181" s="196" t="s">
        <v>333</v>
      </c>
      <c r="D181" s="196" t="s">
        <v>115</v>
      </c>
      <c r="E181" s="197" t="s">
        <v>334</v>
      </c>
      <c r="F181" s="198" t="s">
        <v>335</v>
      </c>
      <c r="G181" s="199" t="s">
        <v>118</v>
      </c>
      <c r="H181" s="200">
        <v>164</v>
      </c>
      <c r="I181" s="201"/>
      <c r="J181" s="202">
        <f>ROUND(I181*H181,2)</f>
        <v>0</v>
      </c>
      <c r="K181" s="203"/>
      <c r="L181" s="36"/>
      <c r="M181" s="222" t="s">
        <v>1</v>
      </c>
      <c r="N181" s="223" t="s">
        <v>38</v>
      </c>
      <c r="O181" s="224"/>
      <c r="P181" s="225">
        <f>O181*H181</f>
        <v>0</v>
      </c>
      <c r="Q181" s="225">
        <v>1.3999999999999999E-4</v>
      </c>
      <c r="R181" s="225">
        <f>Q181*H181</f>
        <v>2.2959999999999998E-2</v>
      </c>
      <c r="S181" s="225">
        <v>0</v>
      </c>
      <c r="T181" s="226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208" t="s">
        <v>161</v>
      </c>
      <c r="AT181" s="208" t="s">
        <v>115</v>
      </c>
      <c r="AU181" s="208" t="s">
        <v>80</v>
      </c>
      <c r="AY181" s="14" t="s">
        <v>111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4" t="s">
        <v>78</v>
      </c>
      <c r="BK181" s="209">
        <f>ROUND(I181*H181,2)</f>
        <v>0</v>
      </c>
      <c r="BL181" s="14" t="s">
        <v>161</v>
      </c>
      <c r="BM181" s="208" t="s">
        <v>336</v>
      </c>
    </row>
    <row r="182" spans="1:65" s="2" customFormat="1" ht="6.95" customHeight="1">
      <c r="A182" s="31"/>
      <c r="B182" s="51"/>
      <c r="C182" s="52"/>
      <c r="D182" s="52"/>
      <c r="E182" s="52"/>
      <c r="F182" s="52"/>
      <c r="G182" s="52"/>
      <c r="H182" s="52"/>
      <c r="I182" s="144"/>
      <c r="J182" s="52"/>
      <c r="K182" s="52"/>
      <c r="L182" s="36"/>
      <c r="M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</sheetData>
  <sheetProtection algorithmName="SHA-512" hashValue="DA4Y19RDyzX8wbccyjqzLhf02y8c1YXAXJzodf4G3+8b953FHzT0w07to/K4jK82qT1aTHF38d9ZOZguWajnFg==" saltValue="sSAmIzlR7BtR4LLU74Q+/l5ODMfrhc3bBF6tg0qIVPgJH+/RAuc3fkdH/ZJ6Wuc1SF8Cg9DwS2kH+ROMpqk7DA==" spinCount="100000" sheet="1" objects="1" scenarios="1" formatColumns="0" formatRows="0" autoFilter="0"/>
  <autoFilter ref="C120:K181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0011004 - Budova obecního...</vt:lpstr>
      <vt:lpstr>'0011004 - Budova obecního...'!Názvy_tisku</vt:lpstr>
      <vt:lpstr>'Rekapitulace stavby'!Názvy_tisku</vt:lpstr>
      <vt:lpstr>'0011004 - Budova obecního...'!Oblast_tisku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Vocásková Jindřiška</dc:creator>
  <cp:lastModifiedBy>Vocásková Jindřiška</cp:lastModifiedBy>
  <dcterms:created xsi:type="dcterms:W3CDTF">2020-04-07T11:15:15Z</dcterms:created>
  <dcterms:modified xsi:type="dcterms:W3CDTF">2020-04-07T11:15:46Z</dcterms:modified>
</cp:coreProperties>
</file>